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5" windowHeight="6716" firstSheet="3" activeTab="3"/>
  </bookViews>
  <sheets>
    <sheet name="Alkuperäinen" sheetId="3" state="hidden" r:id="rId1"/>
    <sheet name="Korjattu" sheetId="2" state="hidden" r:id="rId2"/>
    <sheet name="Lähdeverolla" sheetId="5" state="hidden" r:id="rId3"/>
    <sheet name="Osinko vs Indeksi" sheetId="6" r:id="rId4"/>
    <sheet name="Osinko vs Indeksi - sama tuotto" sheetId="9" r:id="rId5"/>
    <sheet name="Yield vs Growth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" i="9" l="1"/>
  <c r="AD16" i="9" s="1"/>
  <c r="AD17" i="9" s="1"/>
  <c r="AD18" i="9" s="1"/>
  <c r="AD19" i="9" s="1"/>
  <c r="AD20" i="9" s="1"/>
  <c r="AD21" i="9" s="1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14" i="9"/>
  <c r="I14" i="9"/>
  <c r="AD12" i="7" l="1"/>
  <c r="Y4" i="9" l="1"/>
  <c r="D5" i="9"/>
  <c r="AQ42" i="9"/>
  <c r="AQ41" i="9"/>
  <c r="AQ40" i="9"/>
  <c r="AQ39" i="9"/>
  <c r="AQ38" i="9"/>
  <c r="AQ37" i="9"/>
  <c r="AQ36" i="9"/>
  <c r="AQ35" i="9"/>
  <c r="AQ34" i="9"/>
  <c r="AQ33" i="9"/>
  <c r="AQ32" i="9"/>
  <c r="AQ31" i="9"/>
  <c r="AQ30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D13" i="9"/>
  <c r="AK13" i="9" s="1"/>
  <c r="I13" i="9"/>
  <c r="P13" i="9" s="1"/>
  <c r="C13" i="9"/>
  <c r="B13" i="9"/>
  <c r="Y10" i="9"/>
  <c r="D10" i="9"/>
  <c r="Y14" i="9"/>
  <c r="Y2" i="9"/>
  <c r="X13" i="9" s="1"/>
  <c r="X13" i="6"/>
  <c r="C13" i="6"/>
  <c r="B13" i="6" s="1"/>
  <c r="Y2" i="6"/>
  <c r="Y15" i="9" l="1"/>
  <c r="AM14" i="9"/>
  <c r="AE13" i="9"/>
  <c r="W13" i="9"/>
  <c r="J13" i="9"/>
  <c r="AA13" i="9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AA39" i="9" s="1"/>
  <c r="AA40" i="9" s="1"/>
  <c r="AA41" i="9" s="1"/>
  <c r="AA42" i="9" s="1"/>
  <c r="AK14" i="9"/>
  <c r="D14" i="9"/>
  <c r="F14" i="9" s="1"/>
  <c r="F13" i="9"/>
  <c r="G13" i="9" s="1"/>
  <c r="L13" i="9" s="1"/>
  <c r="D3" i="7"/>
  <c r="Y4" i="7"/>
  <c r="W13" i="6"/>
  <c r="Y4" i="6"/>
  <c r="AS11" i="7"/>
  <c r="AR11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Y13" i="7"/>
  <c r="Y14" i="7" s="1"/>
  <c r="AQ12" i="7"/>
  <c r="AK12" i="7"/>
  <c r="AA12" i="7"/>
  <c r="AB12" i="7" s="1"/>
  <c r="AG12" i="7" s="1"/>
  <c r="W12" i="7"/>
  <c r="I12" i="7"/>
  <c r="I13" i="7" s="1"/>
  <c r="Q13" i="7" s="1"/>
  <c r="B12" i="7"/>
  <c r="Y9" i="7"/>
  <c r="D9" i="7"/>
  <c r="D10" i="6"/>
  <c r="AB13" i="9" l="1"/>
  <c r="AG13" i="9" s="1"/>
  <c r="AL14" i="9"/>
  <c r="AN13" i="9"/>
  <c r="AF13" i="9"/>
  <c r="AO13" i="9" s="1"/>
  <c r="AM15" i="9"/>
  <c r="Y16" i="9"/>
  <c r="S13" i="9"/>
  <c r="K13" i="9"/>
  <c r="M13" i="9" s="1"/>
  <c r="AL15" i="9"/>
  <c r="AK15" i="9"/>
  <c r="Q14" i="9"/>
  <c r="P14" i="9"/>
  <c r="I15" i="9"/>
  <c r="D15" i="9"/>
  <c r="R14" i="9"/>
  <c r="AA13" i="7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AA37" i="7" s="1"/>
  <c r="AA38" i="7" s="1"/>
  <c r="AA39" i="7" s="1"/>
  <c r="AA40" i="7" s="1"/>
  <c r="AA41" i="7" s="1"/>
  <c r="AE12" i="7"/>
  <c r="AD13" i="7"/>
  <c r="AL13" i="7" s="1"/>
  <c r="Y15" i="7"/>
  <c r="AM14" i="7"/>
  <c r="AN12" i="7"/>
  <c r="AM13" i="7"/>
  <c r="J12" i="7"/>
  <c r="AT12" i="7" s="1"/>
  <c r="P12" i="7"/>
  <c r="I14" i="7"/>
  <c r="F12" i="7"/>
  <c r="G12" i="7" s="1"/>
  <c r="L12" i="7" s="1"/>
  <c r="D13" i="7"/>
  <c r="P13" i="7" s="1"/>
  <c r="AD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13" i="6"/>
  <c r="D5" i="6"/>
  <c r="F13" i="6" s="1"/>
  <c r="G13" i="6" s="1"/>
  <c r="AH13" i="9" l="1"/>
  <c r="C14" i="9"/>
  <c r="N13" i="9"/>
  <c r="AL16" i="9"/>
  <c r="AK16" i="9"/>
  <c r="AM16" i="9"/>
  <c r="Y17" i="9"/>
  <c r="X14" i="9"/>
  <c r="AI13" i="9"/>
  <c r="D16" i="9"/>
  <c r="R15" i="9"/>
  <c r="F15" i="9"/>
  <c r="T13" i="9"/>
  <c r="P15" i="9"/>
  <c r="Q15" i="9"/>
  <c r="I16" i="9"/>
  <c r="AF12" i="7"/>
  <c r="AU12" i="7"/>
  <c r="L13" i="6"/>
  <c r="AH12" i="7"/>
  <c r="X13" i="7" s="1"/>
  <c r="AO12" i="7"/>
  <c r="AK13" i="7"/>
  <c r="AD14" i="7"/>
  <c r="AL14" i="7" s="1"/>
  <c r="Q14" i="7"/>
  <c r="I15" i="7"/>
  <c r="R13" i="7"/>
  <c r="D14" i="7"/>
  <c r="P14" i="7" s="1"/>
  <c r="F13" i="7"/>
  <c r="S12" i="7"/>
  <c r="K12" i="7"/>
  <c r="M12" i="7" s="1"/>
  <c r="Y16" i="7"/>
  <c r="AM15" i="7"/>
  <c r="T12" i="7"/>
  <c r="Y14" i="6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AA13" i="6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5" i="6" s="1"/>
  <c r="AA36" i="6" s="1"/>
  <c r="AA37" i="6" s="1"/>
  <c r="AA38" i="6" s="1"/>
  <c r="AA39" i="6" s="1"/>
  <c r="AA40" i="6" s="1"/>
  <c r="AA41" i="6" s="1"/>
  <c r="AA42" i="6" s="1"/>
  <c r="AK13" i="6"/>
  <c r="AE13" i="6"/>
  <c r="D14" i="6"/>
  <c r="F14" i="6" s="1"/>
  <c r="I13" i="6"/>
  <c r="P13" i="6" s="1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15" i="5"/>
  <c r="E14" i="2"/>
  <c r="C8" i="2" s="1"/>
  <c r="AP13" i="9" l="1"/>
  <c r="AS13" i="9"/>
  <c r="G14" i="9"/>
  <c r="L14" i="9" s="1"/>
  <c r="B14" i="9"/>
  <c r="J14" i="9"/>
  <c r="I17" i="9"/>
  <c r="Q16" i="9"/>
  <c r="P16" i="9"/>
  <c r="AE14" i="9"/>
  <c r="W14" i="9"/>
  <c r="AB14" i="9"/>
  <c r="AG14" i="9" s="1"/>
  <c r="AL17" i="9"/>
  <c r="AK17" i="9"/>
  <c r="Y18" i="9"/>
  <c r="AM17" i="9"/>
  <c r="D17" i="9"/>
  <c r="R16" i="9"/>
  <c r="F16" i="9"/>
  <c r="AR13" i="9"/>
  <c r="U13" i="9"/>
  <c r="AI12" i="7"/>
  <c r="AP12" i="7" s="1"/>
  <c r="AK14" i="7"/>
  <c r="AD15" i="7"/>
  <c r="AD16" i="7" s="1"/>
  <c r="C13" i="7"/>
  <c r="N12" i="7"/>
  <c r="AM16" i="7"/>
  <c r="Y17" i="7"/>
  <c r="AB13" i="7"/>
  <c r="AG13" i="7" s="1"/>
  <c r="W13" i="7"/>
  <c r="AE13" i="7"/>
  <c r="AU13" i="7" s="1"/>
  <c r="Q15" i="7"/>
  <c r="I16" i="7"/>
  <c r="D15" i="7"/>
  <c r="P15" i="7" s="1"/>
  <c r="R14" i="7"/>
  <c r="F14" i="7"/>
  <c r="AF13" i="6"/>
  <c r="AD14" i="6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AD35" i="6" s="1"/>
  <c r="AD36" i="6" s="1"/>
  <c r="AD37" i="6" s="1"/>
  <c r="AD38" i="6" s="1"/>
  <c r="AD39" i="6" s="1"/>
  <c r="AD40" i="6" s="1"/>
  <c r="AD41" i="6" s="1"/>
  <c r="AD42" i="6" s="1"/>
  <c r="Y10" i="6"/>
  <c r="AM14" i="6"/>
  <c r="AB13" i="6"/>
  <c r="AM15" i="6"/>
  <c r="AN13" i="6"/>
  <c r="R14" i="6"/>
  <c r="D15" i="6"/>
  <c r="I14" i="6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J13" i="6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P14" i="5"/>
  <c r="I14" i="5"/>
  <c r="J14" i="5" s="1"/>
  <c r="E14" i="5"/>
  <c r="C8" i="5" s="1"/>
  <c r="O10" i="5" s="1"/>
  <c r="C14" i="5"/>
  <c r="C6" i="5"/>
  <c r="C3" i="5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C8" i="3"/>
  <c r="D8" i="3" s="1"/>
  <c r="C9" i="3" s="1"/>
  <c r="M7" i="3"/>
  <c r="J7" i="3"/>
  <c r="E7" i="3"/>
  <c r="F7" i="3" s="1"/>
  <c r="C7" i="3"/>
  <c r="I4" i="3"/>
  <c r="C2" i="3"/>
  <c r="R17" i="9" l="1"/>
  <c r="D18" i="9"/>
  <c r="F17" i="9"/>
  <c r="AF14" i="9"/>
  <c r="AH14" i="9" s="1"/>
  <c r="AN14" i="9"/>
  <c r="Q17" i="9"/>
  <c r="P17" i="9"/>
  <c r="I18" i="9"/>
  <c r="Y19" i="9"/>
  <c r="AM18" i="9"/>
  <c r="AK18" i="9"/>
  <c r="AL18" i="9"/>
  <c r="S14" i="9"/>
  <c r="K14" i="9"/>
  <c r="T14" i="9" s="1"/>
  <c r="AS12" i="7"/>
  <c r="AK15" i="7"/>
  <c r="AL15" i="7"/>
  <c r="AO13" i="7"/>
  <c r="Y18" i="7"/>
  <c r="AM17" i="7"/>
  <c r="AL16" i="7"/>
  <c r="AD17" i="7"/>
  <c r="AK16" i="7"/>
  <c r="D16" i="7"/>
  <c r="R15" i="7"/>
  <c r="F15" i="7"/>
  <c r="U12" i="7"/>
  <c r="AR12" i="7"/>
  <c r="I17" i="7"/>
  <c r="Q16" i="7"/>
  <c r="AN13" i="7"/>
  <c r="AF13" i="7"/>
  <c r="AH13" i="7" s="1"/>
  <c r="J13" i="7"/>
  <c r="AT13" i="7" s="1"/>
  <c r="B13" i="7"/>
  <c r="G13" i="7"/>
  <c r="L13" i="7" s="1"/>
  <c r="AG13" i="6"/>
  <c r="AO13" i="6" s="1"/>
  <c r="AK14" i="6"/>
  <c r="AL14" i="6"/>
  <c r="K13" i="6"/>
  <c r="T13" i="6" s="1"/>
  <c r="AM16" i="6"/>
  <c r="AL15" i="6"/>
  <c r="AK15" i="6"/>
  <c r="S13" i="6"/>
  <c r="D16" i="6"/>
  <c r="F15" i="6"/>
  <c r="Q23" i="6"/>
  <c r="P14" i="6"/>
  <c r="Q14" i="6"/>
  <c r="Q24" i="6"/>
  <c r="I25" i="6"/>
  <c r="O14" i="5"/>
  <c r="Q14" i="5" s="1"/>
  <c r="C15" i="5"/>
  <c r="F14" i="5"/>
  <c r="D9" i="3"/>
  <c r="C10" i="3" s="1"/>
  <c r="O7" i="3"/>
  <c r="B8" i="3"/>
  <c r="I7" i="3"/>
  <c r="K7" i="3" s="1"/>
  <c r="AO14" i="9" l="1"/>
  <c r="X15" i="9"/>
  <c r="AI14" i="9"/>
  <c r="Q18" i="9"/>
  <c r="P18" i="9"/>
  <c r="I19" i="9"/>
  <c r="AL19" i="9"/>
  <c r="AK19" i="9"/>
  <c r="AM19" i="9"/>
  <c r="Y20" i="9"/>
  <c r="M14" i="9"/>
  <c r="D19" i="9"/>
  <c r="R18" i="9"/>
  <c r="F18" i="9"/>
  <c r="T13" i="7"/>
  <c r="AI13" i="7"/>
  <c r="X14" i="7"/>
  <c r="AL17" i="7"/>
  <c r="AK17" i="7"/>
  <c r="AD18" i="7"/>
  <c r="Q17" i="7"/>
  <c r="I18" i="7"/>
  <c r="K13" i="7"/>
  <c r="M13" i="7" s="1"/>
  <c r="S13" i="7"/>
  <c r="D17" i="7"/>
  <c r="R16" i="7"/>
  <c r="F16" i="7"/>
  <c r="P16" i="7"/>
  <c r="Y19" i="7"/>
  <c r="AM18" i="7"/>
  <c r="AH13" i="6"/>
  <c r="M13" i="6"/>
  <c r="N13" i="6" s="1"/>
  <c r="AM17" i="6"/>
  <c r="AL16" i="6"/>
  <c r="AK16" i="6"/>
  <c r="D17" i="6"/>
  <c r="F16" i="6"/>
  <c r="Q25" i="6"/>
  <c r="I26" i="6"/>
  <c r="Q16" i="6"/>
  <c r="Q15" i="6"/>
  <c r="T14" i="5"/>
  <c r="V14" i="5" s="1"/>
  <c r="N15" i="5"/>
  <c r="U14" i="5"/>
  <c r="H14" i="5"/>
  <c r="B15" i="5"/>
  <c r="I15" i="5" s="1"/>
  <c r="J15" i="5" s="1"/>
  <c r="D15" i="5"/>
  <c r="L15" i="5" s="1"/>
  <c r="D10" i="3"/>
  <c r="C11" i="3" s="1"/>
  <c r="E8" i="3"/>
  <c r="F8" i="3" s="1"/>
  <c r="H8" i="3"/>
  <c r="N7" i="3"/>
  <c r="P7" i="3" s="1"/>
  <c r="P19" i="9" l="1"/>
  <c r="I20" i="9"/>
  <c r="Q19" i="9"/>
  <c r="AE15" i="9"/>
  <c r="W15" i="9"/>
  <c r="AB15" i="9"/>
  <c r="AG15" i="9" s="1"/>
  <c r="D20" i="9"/>
  <c r="R19" i="9"/>
  <c r="F19" i="9"/>
  <c r="N14" i="9"/>
  <c r="C15" i="9"/>
  <c r="Y21" i="9"/>
  <c r="AM20" i="9"/>
  <c r="AL20" i="9"/>
  <c r="AK20" i="9"/>
  <c r="AS14" i="9"/>
  <c r="AP14" i="9"/>
  <c r="X14" i="6"/>
  <c r="AI13" i="6"/>
  <c r="C14" i="7"/>
  <c r="N13" i="7"/>
  <c r="Y20" i="7"/>
  <c r="AM19" i="7"/>
  <c r="R17" i="7"/>
  <c r="D18" i="7"/>
  <c r="F17" i="7"/>
  <c r="Q18" i="7"/>
  <c r="I19" i="7"/>
  <c r="P17" i="7"/>
  <c r="AE14" i="7"/>
  <c r="AU14" i="7" s="1"/>
  <c r="W14" i="7"/>
  <c r="AB14" i="7"/>
  <c r="AG14" i="7" s="1"/>
  <c r="AK18" i="7"/>
  <c r="AL18" i="7"/>
  <c r="AD19" i="7"/>
  <c r="AP13" i="7"/>
  <c r="AS13" i="7"/>
  <c r="C14" i="6"/>
  <c r="B14" i="6" s="1"/>
  <c r="U13" i="6"/>
  <c r="AR13" i="6"/>
  <c r="AL17" i="6"/>
  <c r="AK17" i="6"/>
  <c r="AM18" i="6"/>
  <c r="D18" i="6"/>
  <c r="F17" i="6"/>
  <c r="I27" i="6"/>
  <c r="Q26" i="6"/>
  <c r="C16" i="5"/>
  <c r="P15" i="5"/>
  <c r="O15" i="5"/>
  <c r="E15" i="5"/>
  <c r="F15" i="5"/>
  <c r="B9" i="3"/>
  <c r="O8" i="3"/>
  <c r="D11" i="3"/>
  <c r="C12" i="3"/>
  <c r="J8" i="3"/>
  <c r="I8" i="3"/>
  <c r="K8" i="3" s="1"/>
  <c r="G15" i="9" l="1"/>
  <c r="L15" i="9" s="1"/>
  <c r="J15" i="9"/>
  <c r="B15" i="9"/>
  <c r="D21" i="9"/>
  <c r="R20" i="9"/>
  <c r="F20" i="9"/>
  <c r="AL21" i="9"/>
  <c r="AK21" i="9"/>
  <c r="U14" i="9"/>
  <c r="AR14" i="9"/>
  <c r="Y22" i="9"/>
  <c r="AM21" i="9"/>
  <c r="AN15" i="9"/>
  <c r="AF15" i="9"/>
  <c r="AO15" i="9" s="1"/>
  <c r="AH15" i="9"/>
  <c r="Q20" i="9"/>
  <c r="I21" i="9"/>
  <c r="P20" i="9"/>
  <c r="J14" i="6"/>
  <c r="K14" i="6" s="1"/>
  <c r="AE14" i="6"/>
  <c r="W14" i="6"/>
  <c r="AB14" i="6"/>
  <c r="AG14" i="6" s="1"/>
  <c r="AD20" i="7"/>
  <c r="AL19" i="7"/>
  <c r="AK19" i="7"/>
  <c r="AO14" i="7"/>
  <c r="Y21" i="7"/>
  <c r="AM20" i="7"/>
  <c r="I20" i="7"/>
  <c r="Q19" i="7"/>
  <c r="D19" i="7"/>
  <c r="P19" i="7" s="1"/>
  <c r="R18" i="7"/>
  <c r="F18" i="7"/>
  <c r="U13" i="7"/>
  <c r="AR13" i="7"/>
  <c r="AF14" i="7"/>
  <c r="AH14" i="7" s="1"/>
  <c r="AN14" i="7"/>
  <c r="P18" i="7"/>
  <c r="G14" i="7"/>
  <c r="L14" i="7" s="1"/>
  <c r="B14" i="7"/>
  <c r="J14" i="7"/>
  <c r="AT14" i="7" s="1"/>
  <c r="G14" i="6"/>
  <c r="L14" i="6" s="1"/>
  <c r="AS13" i="6"/>
  <c r="AP13" i="6"/>
  <c r="AL18" i="6"/>
  <c r="AK18" i="6"/>
  <c r="AM19" i="6"/>
  <c r="D19" i="6"/>
  <c r="F18" i="6"/>
  <c r="R15" i="6"/>
  <c r="I28" i="6"/>
  <c r="Q27" i="6"/>
  <c r="C17" i="5"/>
  <c r="D17" i="5" s="1"/>
  <c r="D16" i="5"/>
  <c r="L16" i="5" s="1"/>
  <c r="Q15" i="5"/>
  <c r="T15" i="5" s="1"/>
  <c r="V15" i="5" s="1"/>
  <c r="N16" i="5"/>
  <c r="H15" i="5"/>
  <c r="B16" i="5"/>
  <c r="U15" i="5"/>
  <c r="N8" i="3"/>
  <c r="P8" i="3" s="1"/>
  <c r="H9" i="3"/>
  <c r="D12" i="3"/>
  <c r="C13" i="3"/>
  <c r="E9" i="3"/>
  <c r="F9" i="3" s="1"/>
  <c r="P21" i="9" l="1"/>
  <c r="Q21" i="9"/>
  <c r="I22" i="9"/>
  <c r="AL22" i="9"/>
  <c r="AK22" i="9"/>
  <c r="X16" i="9"/>
  <c r="AI15" i="9"/>
  <c r="AM22" i="9"/>
  <c r="Y23" i="9"/>
  <c r="K15" i="9"/>
  <c r="M15" i="9" s="1"/>
  <c r="S15" i="9"/>
  <c r="D22" i="9"/>
  <c r="R21" i="9"/>
  <c r="F21" i="9"/>
  <c r="T14" i="6"/>
  <c r="S14" i="6"/>
  <c r="AF14" i="6"/>
  <c r="AH14" i="6" s="1"/>
  <c r="AN14" i="6"/>
  <c r="T14" i="7"/>
  <c r="AI14" i="7"/>
  <c r="X15" i="7"/>
  <c r="I21" i="7"/>
  <c r="Q20" i="7"/>
  <c r="K14" i="7"/>
  <c r="M14" i="7" s="1"/>
  <c r="S14" i="7"/>
  <c r="D20" i="7"/>
  <c r="P20" i="7" s="1"/>
  <c r="R19" i="7"/>
  <c r="F19" i="7"/>
  <c r="Y22" i="7"/>
  <c r="AM21" i="7"/>
  <c r="AD21" i="7"/>
  <c r="AL20" i="7"/>
  <c r="AK20" i="7"/>
  <c r="M14" i="6"/>
  <c r="N14" i="6" s="1"/>
  <c r="AL19" i="6"/>
  <c r="AK19" i="6"/>
  <c r="AM20" i="6"/>
  <c r="D20" i="6"/>
  <c r="F19" i="6"/>
  <c r="P15" i="6"/>
  <c r="Q28" i="6"/>
  <c r="I29" i="6"/>
  <c r="Q17" i="6"/>
  <c r="L17" i="5"/>
  <c r="C18" i="5"/>
  <c r="D18" i="5" s="1"/>
  <c r="C19" i="5" s="1"/>
  <c r="P16" i="5"/>
  <c r="O16" i="5"/>
  <c r="Q16" i="5" s="1"/>
  <c r="E16" i="5"/>
  <c r="F16" i="5" s="1"/>
  <c r="I16" i="5"/>
  <c r="J16" i="5" s="1"/>
  <c r="O9" i="3"/>
  <c r="B10" i="3"/>
  <c r="D13" i="3"/>
  <c r="C14" i="3" s="1"/>
  <c r="J9" i="3"/>
  <c r="I9" i="3"/>
  <c r="K9" i="3" s="1"/>
  <c r="C16" i="9" l="1"/>
  <c r="N15" i="9"/>
  <c r="AS15" i="9"/>
  <c r="AP15" i="9"/>
  <c r="AL23" i="9"/>
  <c r="AK23" i="9"/>
  <c r="AE16" i="9"/>
  <c r="W16" i="9"/>
  <c r="AB16" i="9"/>
  <c r="AG16" i="9" s="1"/>
  <c r="D23" i="9"/>
  <c r="R22" i="9"/>
  <c r="F22" i="9"/>
  <c r="AM23" i="9"/>
  <c r="Y24" i="9"/>
  <c r="T15" i="9"/>
  <c r="I23" i="9"/>
  <c r="Q22" i="9"/>
  <c r="P22" i="9"/>
  <c r="AO14" i="6"/>
  <c r="X15" i="6"/>
  <c r="AI14" i="6"/>
  <c r="AM22" i="7"/>
  <c r="Y23" i="7"/>
  <c r="C15" i="7"/>
  <c r="N14" i="7"/>
  <c r="Q21" i="7"/>
  <c r="I22" i="7"/>
  <c r="AD22" i="7"/>
  <c r="AK21" i="7"/>
  <c r="AL21" i="7"/>
  <c r="AE15" i="7"/>
  <c r="AU15" i="7" s="1"/>
  <c r="W15" i="7"/>
  <c r="AB15" i="7"/>
  <c r="AG15" i="7" s="1"/>
  <c r="R20" i="7"/>
  <c r="D21" i="7"/>
  <c r="F20" i="7"/>
  <c r="AS14" i="7"/>
  <c r="AP14" i="7"/>
  <c r="C15" i="6"/>
  <c r="B15" i="6" s="1"/>
  <c r="U14" i="6"/>
  <c r="AR14" i="6"/>
  <c r="AM21" i="6"/>
  <c r="AL20" i="6"/>
  <c r="AK20" i="6"/>
  <c r="D21" i="6"/>
  <c r="F20" i="6"/>
  <c r="I30" i="6"/>
  <c r="Q29" i="6"/>
  <c r="D19" i="5"/>
  <c r="C20" i="5" s="1"/>
  <c r="T16" i="5"/>
  <c r="N17" i="5"/>
  <c r="U16" i="5"/>
  <c r="H16" i="5"/>
  <c r="B17" i="5"/>
  <c r="L18" i="5"/>
  <c r="D14" i="3"/>
  <c r="C15" i="3" s="1"/>
  <c r="N9" i="3"/>
  <c r="P9" i="3" s="1"/>
  <c r="H10" i="3"/>
  <c r="E10" i="3"/>
  <c r="F10" i="3" s="1"/>
  <c r="Y25" i="9" l="1"/>
  <c r="AM24" i="9"/>
  <c r="R23" i="9"/>
  <c r="D24" i="9"/>
  <c r="F23" i="9"/>
  <c r="AN16" i="9"/>
  <c r="AF16" i="9"/>
  <c r="AH16" i="9" s="1"/>
  <c r="J16" i="9"/>
  <c r="G16" i="9"/>
  <c r="L16" i="9" s="1"/>
  <c r="B16" i="9"/>
  <c r="Q23" i="9"/>
  <c r="P23" i="9"/>
  <c r="I24" i="9"/>
  <c r="AK24" i="9"/>
  <c r="AL24" i="9"/>
  <c r="AR15" i="9"/>
  <c r="U15" i="9"/>
  <c r="AS14" i="6"/>
  <c r="AP14" i="6"/>
  <c r="AB15" i="6"/>
  <c r="AG15" i="6" s="1"/>
  <c r="W15" i="6"/>
  <c r="AE15" i="6"/>
  <c r="G15" i="6"/>
  <c r="L15" i="6" s="1"/>
  <c r="J15" i="6"/>
  <c r="S15" i="6" s="1"/>
  <c r="AD23" i="7"/>
  <c r="AK22" i="7"/>
  <c r="AL22" i="7"/>
  <c r="U14" i="7"/>
  <c r="AR14" i="7"/>
  <c r="I23" i="7"/>
  <c r="Q22" i="7"/>
  <c r="J15" i="7"/>
  <c r="AT15" i="7" s="1"/>
  <c r="B15" i="7"/>
  <c r="G15" i="7"/>
  <c r="L15" i="7" s="1"/>
  <c r="AO15" i="7"/>
  <c r="Y24" i="7"/>
  <c r="AM23" i="7"/>
  <c r="D22" i="7"/>
  <c r="P22" i="7" s="1"/>
  <c r="R21" i="7"/>
  <c r="F21" i="7"/>
  <c r="AN15" i="7"/>
  <c r="AF15" i="7"/>
  <c r="AH15" i="7" s="1"/>
  <c r="P21" i="7"/>
  <c r="AL21" i="6"/>
  <c r="AK21" i="6"/>
  <c r="AM22" i="6"/>
  <c r="D22" i="6"/>
  <c r="F21" i="6"/>
  <c r="Q30" i="6"/>
  <c r="I31" i="6"/>
  <c r="R16" i="6"/>
  <c r="Q18" i="6"/>
  <c r="L19" i="5"/>
  <c r="V16" i="5"/>
  <c r="P17" i="5"/>
  <c r="O17" i="5"/>
  <c r="Q17" i="5" s="1"/>
  <c r="D20" i="5"/>
  <c r="L20" i="5" s="1"/>
  <c r="E17" i="5"/>
  <c r="F17" i="5" s="1"/>
  <c r="I17" i="5"/>
  <c r="J17" i="5" s="1"/>
  <c r="B11" i="3"/>
  <c r="O10" i="3"/>
  <c r="D15" i="3"/>
  <c r="C16" i="3" s="1"/>
  <c r="J10" i="3"/>
  <c r="I10" i="3"/>
  <c r="K10" i="3" s="1"/>
  <c r="AO16" i="9" l="1"/>
  <c r="AI16" i="9"/>
  <c r="X17" i="9"/>
  <c r="Q24" i="9"/>
  <c r="P24" i="9"/>
  <c r="I25" i="9"/>
  <c r="D25" i="9"/>
  <c r="R24" i="9"/>
  <c r="F24" i="9"/>
  <c r="AL25" i="9"/>
  <c r="AK25" i="9"/>
  <c r="S16" i="9"/>
  <c r="K16" i="9"/>
  <c r="M16" i="9" s="1"/>
  <c r="Y26" i="9"/>
  <c r="AM25" i="9"/>
  <c r="AN15" i="6"/>
  <c r="AF15" i="6"/>
  <c r="AH15" i="6" s="1"/>
  <c r="K15" i="6"/>
  <c r="M15" i="6" s="1"/>
  <c r="N15" i="6" s="1"/>
  <c r="T15" i="7"/>
  <c r="Y25" i="7"/>
  <c r="AM24" i="7"/>
  <c r="X16" i="7"/>
  <c r="AI15" i="7"/>
  <c r="K15" i="7"/>
  <c r="M15" i="7" s="1"/>
  <c r="S15" i="7"/>
  <c r="I24" i="7"/>
  <c r="Q23" i="7"/>
  <c r="D23" i="7"/>
  <c r="P23" i="7" s="1"/>
  <c r="R22" i="7"/>
  <c r="F22" i="7"/>
  <c r="AL23" i="7"/>
  <c r="AD24" i="7"/>
  <c r="AK23" i="7"/>
  <c r="AM23" i="6"/>
  <c r="AL22" i="6"/>
  <c r="AK22" i="6"/>
  <c r="D23" i="6"/>
  <c r="F22" i="6"/>
  <c r="P16" i="6"/>
  <c r="I32" i="6"/>
  <c r="Q31" i="6"/>
  <c r="Q19" i="6"/>
  <c r="U17" i="5"/>
  <c r="H17" i="5"/>
  <c r="B18" i="5"/>
  <c r="N18" i="5"/>
  <c r="T17" i="5"/>
  <c r="V17" i="5" s="1"/>
  <c r="C21" i="5"/>
  <c r="D16" i="3"/>
  <c r="C17" i="3" s="1"/>
  <c r="H11" i="3"/>
  <c r="N10" i="3"/>
  <c r="P10" i="3" s="1"/>
  <c r="E11" i="3"/>
  <c r="F11" i="3" s="1"/>
  <c r="T16" i="9" l="1"/>
  <c r="C17" i="9"/>
  <c r="N16" i="9"/>
  <c r="D26" i="9"/>
  <c r="R25" i="9"/>
  <c r="F25" i="9"/>
  <c r="AB17" i="9"/>
  <c r="AG17" i="9" s="1"/>
  <c r="W17" i="9"/>
  <c r="AE17" i="9"/>
  <c r="AL26" i="9"/>
  <c r="AK26" i="9"/>
  <c r="P25" i="9"/>
  <c r="Q25" i="9"/>
  <c r="I26" i="9"/>
  <c r="AP16" i="9"/>
  <c r="AS16" i="9"/>
  <c r="AM26" i="9"/>
  <c r="Y27" i="9"/>
  <c r="AO15" i="6"/>
  <c r="T15" i="6"/>
  <c r="X16" i="6"/>
  <c r="AI15" i="6"/>
  <c r="AP15" i="6" s="1"/>
  <c r="C16" i="7"/>
  <c r="N15" i="7"/>
  <c r="Q24" i="7"/>
  <c r="I25" i="7"/>
  <c r="Y26" i="7"/>
  <c r="AM25" i="7"/>
  <c r="AP15" i="7"/>
  <c r="AS15" i="7"/>
  <c r="AK24" i="7"/>
  <c r="AD25" i="7"/>
  <c r="AL24" i="7"/>
  <c r="R23" i="7"/>
  <c r="D24" i="7"/>
  <c r="F23" i="7"/>
  <c r="AE16" i="7"/>
  <c r="AU16" i="7" s="1"/>
  <c r="W16" i="7"/>
  <c r="AB16" i="7"/>
  <c r="AG16" i="7" s="1"/>
  <c r="U15" i="6"/>
  <c r="AR15" i="6"/>
  <c r="C16" i="6"/>
  <c r="AL23" i="6"/>
  <c r="AK23" i="6"/>
  <c r="AM24" i="6"/>
  <c r="D24" i="6"/>
  <c r="F23" i="6"/>
  <c r="Q32" i="6"/>
  <c r="I33" i="6"/>
  <c r="P18" i="5"/>
  <c r="O18" i="5"/>
  <c r="Q18" i="5" s="1"/>
  <c r="D21" i="5"/>
  <c r="E18" i="5"/>
  <c r="F18" i="5" s="1"/>
  <c r="I18" i="5"/>
  <c r="J18" i="5" s="1"/>
  <c r="O11" i="3"/>
  <c r="B12" i="3"/>
  <c r="D17" i="3"/>
  <c r="C18" i="3" s="1"/>
  <c r="J11" i="3"/>
  <c r="I11" i="3"/>
  <c r="K11" i="3" s="1"/>
  <c r="AF17" i="9" l="1"/>
  <c r="AH17" i="9" s="1"/>
  <c r="AN17" i="9"/>
  <c r="J17" i="9"/>
  <c r="B17" i="9"/>
  <c r="G17" i="9"/>
  <c r="L17" i="9" s="1"/>
  <c r="AM27" i="9"/>
  <c r="Y28" i="9"/>
  <c r="I27" i="9"/>
  <c r="Q26" i="9"/>
  <c r="P26" i="9"/>
  <c r="AL27" i="9"/>
  <c r="AK27" i="9"/>
  <c r="D27" i="9"/>
  <c r="R26" i="9"/>
  <c r="F26" i="9"/>
  <c r="AR16" i="9"/>
  <c r="U16" i="9"/>
  <c r="AS15" i="6"/>
  <c r="AB16" i="6"/>
  <c r="AG16" i="6" s="1"/>
  <c r="W16" i="6"/>
  <c r="AE16" i="6"/>
  <c r="AO16" i="7"/>
  <c r="D25" i="7"/>
  <c r="F24" i="7"/>
  <c r="R24" i="7"/>
  <c r="AM26" i="7"/>
  <c r="Y27" i="7"/>
  <c r="AR15" i="7"/>
  <c r="U15" i="7"/>
  <c r="AF16" i="7"/>
  <c r="AH16" i="7" s="1"/>
  <c r="AN16" i="7"/>
  <c r="Q25" i="7"/>
  <c r="I26" i="7"/>
  <c r="J16" i="7"/>
  <c r="AT16" i="7" s="1"/>
  <c r="B16" i="7"/>
  <c r="G16" i="7"/>
  <c r="L16" i="7" s="1"/>
  <c r="P24" i="7"/>
  <c r="AD26" i="7"/>
  <c r="AK25" i="7"/>
  <c r="AL25" i="7"/>
  <c r="G16" i="6"/>
  <c r="L16" i="6" s="1"/>
  <c r="B16" i="6"/>
  <c r="J16" i="6"/>
  <c r="AL24" i="6"/>
  <c r="AK24" i="6"/>
  <c r="AM25" i="6"/>
  <c r="D25" i="6"/>
  <c r="F24" i="6"/>
  <c r="R17" i="6"/>
  <c r="Q33" i="6"/>
  <c r="I34" i="6"/>
  <c r="B19" i="5"/>
  <c r="U18" i="5"/>
  <c r="H18" i="5"/>
  <c r="T18" i="5"/>
  <c r="N19" i="5"/>
  <c r="C22" i="5"/>
  <c r="L21" i="5"/>
  <c r="D18" i="3"/>
  <c r="C19" i="3" s="1"/>
  <c r="N11" i="3"/>
  <c r="P11" i="3" s="1"/>
  <c r="H12" i="3"/>
  <c r="E12" i="3"/>
  <c r="F12" i="3" s="1"/>
  <c r="AO17" i="9" l="1"/>
  <c r="AI17" i="9"/>
  <c r="X18" i="9"/>
  <c r="S17" i="9"/>
  <c r="K17" i="9"/>
  <c r="M17" i="9" s="1"/>
  <c r="AK28" i="9"/>
  <c r="AL28" i="9"/>
  <c r="Q27" i="9"/>
  <c r="P27" i="9"/>
  <c r="I28" i="9"/>
  <c r="R27" i="9"/>
  <c r="D28" i="9"/>
  <c r="F27" i="9"/>
  <c r="Y29" i="9"/>
  <c r="AM28" i="9"/>
  <c r="T17" i="9"/>
  <c r="AN16" i="6"/>
  <c r="AF16" i="6"/>
  <c r="AH16" i="6" s="1"/>
  <c r="AI16" i="7"/>
  <c r="X17" i="7"/>
  <c r="T16" i="7"/>
  <c r="I27" i="7"/>
  <c r="Q26" i="7"/>
  <c r="Y28" i="7"/>
  <c r="AM27" i="7"/>
  <c r="D26" i="7"/>
  <c r="P26" i="7" s="1"/>
  <c r="R25" i="7"/>
  <c r="F25" i="7"/>
  <c r="AD27" i="7"/>
  <c r="AK26" i="7"/>
  <c r="AL26" i="7"/>
  <c r="S16" i="7"/>
  <c r="K16" i="7"/>
  <c r="M16" i="7" s="1"/>
  <c r="P25" i="7"/>
  <c r="K16" i="6"/>
  <c r="M16" i="6" s="1"/>
  <c r="N16" i="6" s="1"/>
  <c r="S16" i="6"/>
  <c r="AM26" i="6"/>
  <c r="AL25" i="6"/>
  <c r="AK25" i="6"/>
  <c r="D26" i="6"/>
  <c r="F25" i="6"/>
  <c r="P17" i="6"/>
  <c r="Q34" i="6"/>
  <c r="I35" i="6"/>
  <c r="Q20" i="6"/>
  <c r="P19" i="5"/>
  <c r="O19" i="5"/>
  <c r="Q19" i="5" s="1"/>
  <c r="V18" i="5"/>
  <c r="E19" i="5"/>
  <c r="F19" i="5" s="1"/>
  <c r="I19" i="5"/>
  <c r="J19" i="5" s="1"/>
  <c r="D22" i="5"/>
  <c r="L22" i="5" s="1"/>
  <c r="B13" i="3"/>
  <c r="O12" i="3"/>
  <c r="D19" i="3"/>
  <c r="C20" i="3" s="1"/>
  <c r="J12" i="3"/>
  <c r="I12" i="3"/>
  <c r="K12" i="3" s="1"/>
  <c r="N17" i="9" l="1"/>
  <c r="C18" i="9"/>
  <c r="D29" i="9"/>
  <c r="R28" i="9"/>
  <c r="F28" i="9"/>
  <c r="AP17" i="9"/>
  <c r="AS17" i="9"/>
  <c r="AL29" i="9"/>
  <c r="AK29" i="9"/>
  <c r="Y30" i="9"/>
  <c r="AM29" i="9"/>
  <c r="Q28" i="9"/>
  <c r="P28" i="9"/>
  <c r="I29" i="9"/>
  <c r="AE18" i="9"/>
  <c r="W18" i="9"/>
  <c r="AB18" i="9"/>
  <c r="AG18" i="9" s="1"/>
  <c r="AO16" i="6"/>
  <c r="T16" i="6"/>
  <c r="AI16" i="6"/>
  <c r="X17" i="6"/>
  <c r="AB17" i="7"/>
  <c r="AG17" i="7" s="1"/>
  <c r="W17" i="7"/>
  <c r="AE17" i="7"/>
  <c r="AU17" i="7" s="1"/>
  <c r="N16" i="7"/>
  <c r="C17" i="7"/>
  <c r="D27" i="7"/>
  <c r="R26" i="7"/>
  <c r="F26" i="7"/>
  <c r="AP16" i="7"/>
  <c r="AS16" i="7"/>
  <c r="AL27" i="7"/>
  <c r="AD28" i="7"/>
  <c r="AK27" i="7"/>
  <c r="P27" i="7"/>
  <c r="I28" i="7"/>
  <c r="Q27" i="7"/>
  <c r="Y29" i="7"/>
  <c r="AM28" i="7"/>
  <c r="U16" i="6"/>
  <c r="AR16" i="6"/>
  <c r="C17" i="6"/>
  <c r="AL26" i="6"/>
  <c r="AK26" i="6"/>
  <c r="AM27" i="6"/>
  <c r="D27" i="6"/>
  <c r="F26" i="6"/>
  <c r="I36" i="6"/>
  <c r="Q35" i="6"/>
  <c r="Q21" i="6"/>
  <c r="U19" i="5"/>
  <c r="B20" i="5"/>
  <c r="H19" i="5"/>
  <c r="N20" i="5"/>
  <c r="T19" i="5"/>
  <c r="V19" i="5" s="1"/>
  <c r="C23" i="5"/>
  <c r="D20" i="3"/>
  <c r="C21" i="3" s="1"/>
  <c r="H13" i="3"/>
  <c r="N12" i="3"/>
  <c r="P12" i="3" s="1"/>
  <c r="E13" i="3"/>
  <c r="F13" i="3" s="1"/>
  <c r="AL30" i="9" l="1"/>
  <c r="AK30" i="9"/>
  <c r="P29" i="9"/>
  <c r="Q29" i="9"/>
  <c r="I30" i="9"/>
  <c r="AM30" i="9"/>
  <c r="Y31" i="9"/>
  <c r="D30" i="9"/>
  <c r="R29" i="9"/>
  <c r="F29" i="9"/>
  <c r="G18" i="9"/>
  <c r="L18" i="9" s="1"/>
  <c r="B18" i="9"/>
  <c r="J18" i="9"/>
  <c r="AF18" i="9"/>
  <c r="AO18" i="9" s="1"/>
  <c r="AN18" i="9"/>
  <c r="AR17" i="9"/>
  <c r="U17" i="9"/>
  <c r="W17" i="6"/>
  <c r="AE17" i="6"/>
  <c r="AB17" i="6"/>
  <c r="AG17" i="6" s="1"/>
  <c r="AP16" i="6"/>
  <c r="AS16" i="6"/>
  <c r="AO17" i="7"/>
  <c r="AK28" i="7"/>
  <c r="AD29" i="7"/>
  <c r="AL28" i="7"/>
  <c r="U16" i="7"/>
  <c r="AR16" i="7"/>
  <c r="Q28" i="7"/>
  <c r="I29" i="7"/>
  <c r="R27" i="7"/>
  <c r="D28" i="7"/>
  <c r="F27" i="7"/>
  <c r="AN17" i="7"/>
  <c r="AF17" i="7"/>
  <c r="AH17" i="7" s="1"/>
  <c r="Y30" i="7"/>
  <c r="AM29" i="7"/>
  <c r="J17" i="7"/>
  <c r="AT17" i="7" s="1"/>
  <c r="B17" i="7"/>
  <c r="G17" i="7"/>
  <c r="L17" i="7" s="1"/>
  <c r="J17" i="6"/>
  <c r="K17" i="6" s="1"/>
  <c r="B17" i="6"/>
  <c r="G17" i="6"/>
  <c r="L17" i="6" s="1"/>
  <c r="AL27" i="6"/>
  <c r="AK27" i="6"/>
  <c r="AM28" i="6"/>
  <c r="D28" i="6"/>
  <c r="F27" i="6"/>
  <c r="R18" i="6"/>
  <c r="I37" i="6"/>
  <c r="Q36" i="6"/>
  <c r="E20" i="5"/>
  <c r="F20" i="5" s="1"/>
  <c r="I20" i="5"/>
  <c r="J20" i="5" s="1"/>
  <c r="P20" i="5"/>
  <c r="O20" i="5"/>
  <c r="Q20" i="5" s="1"/>
  <c r="D23" i="5"/>
  <c r="L23" i="5" s="1"/>
  <c r="B14" i="3"/>
  <c r="O13" i="3"/>
  <c r="D21" i="3"/>
  <c r="C22" i="3" s="1"/>
  <c r="J13" i="3"/>
  <c r="I13" i="3"/>
  <c r="K13" i="3" s="1"/>
  <c r="AH18" i="9" l="1"/>
  <c r="AI18" i="9" s="1"/>
  <c r="S18" i="9"/>
  <c r="K18" i="9"/>
  <c r="M18" i="9" s="1"/>
  <c r="I31" i="9"/>
  <c r="Q30" i="9"/>
  <c r="P30" i="9"/>
  <c r="T18" i="9"/>
  <c r="D31" i="9"/>
  <c r="R30" i="9"/>
  <c r="F30" i="9"/>
  <c r="AL31" i="9"/>
  <c r="AK31" i="9"/>
  <c r="AM31" i="9"/>
  <c r="Y32" i="9"/>
  <c r="AO17" i="6"/>
  <c r="T17" i="6"/>
  <c r="AN17" i="6"/>
  <c r="AF17" i="6"/>
  <c r="AH17" i="6" s="1"/>
  <c r="M17" i="6"/>
  <c r="N17" i="6" s="1"/>
  <c r="X18" i="7"/>
  <c r="AI17" i="7"/>
  <c r="K17" i="7"/>
  <c r="M17" i="7" s="1"/>
  <c r="S17" i="7"/>
  <c r="D29" i="7"/>
  <c r="F28" i="7"/>
  <c r="R28" i="7"/>
  <c r="AD30" i="7"/>
  <c r="AK29" i="7"/>
  <c r="AL29" i="7"/>
  <c r="Q29" i="7"/>
  <c r="I30" i="7"/>
  <c r="T17" i="7"/>
  <c r="AM30" i="7"/>
  <c r="Y31" i="7"/>
  <c r="P28" i="7"/>
  <c r="S17" i="6"/>
  <c r="AM29" i="6"/>
  <c r="AL28" i="6"/>
  <c r="AK28" i="6"/>
  <c r="D29" i="6"/>
  <c r="F28" i="6"/>
  <c r="P18" i="6"/>
  <c r="Q37" i="6"/>
  <c r="I38" i="6"/>
  <c r="B21" i="5"/>
  <c r="U20" i="5"/>
  <c r="H20" i="5"/>
  <c r="N21" i="5"/>
  <c r="T20" i="5"/>
  <c r="C24" i="5"/>
  <c r="D22" i="3"/>
  <c r="C23" i="3" s="1"/>
  <c r="N13" i="3"/>
  <c r="P13" i="3" s="1"/>
  <c r="H14" i="3"/>
  <c r="E14" i="3"/>
  <c r="F14" i="3" s="1"/>
  <c r="X19" i="9" l="1"/>
  <c r="AB19" i="9" s="1"/>
  <c r="AG19" i="9" s="1"/>
  <c r="N18" i="9"/>
  <c r="C19" i="9"/>
  <c r="AK32" i="9"/>
  <c r="AL32" i="9"/>
  <c r="R31" i="9"/>
  <c r="D32" i="9"/>
  <c r="F31" i="9"/>
  <c r="Q31" i="9"/>
  <c r="P31" i="9"/>
  <c r="I32" i="9"/>
  <c r="Y33" i="9"/>
  <c r="AM32" i="9"/>
  <c r="AS18" i="9"/>
  <c r="AP18" i="9"/>
  <c r="AI17" i="6"/>
  <c r="X18" i="6"/>
  <c r="C18" i="6"/>
  <c r="G18" i="6" s="1"/>
  <c r="L18" i="6" s="1"/>
  <c r="N17" i="7"/>
  <c r="C18" i="7"/>
  <c r="I31" i="7"/>
  <c r="Q30" i="7"/>
  <c r="D30" i="7"/>
  <c r="R29" i="7"/>
  <c r="F29" i="7"/>
  <c r="AP17" i="7"/>
  <c r="AS17" i="7"/>
  <c r="Y32" i="7"/>
  <c r="AM31" i="7"/>
  <c r="AD31" i="7"/>
  <c r="AK30" i="7"/>
  <c r="AL30" i="7"/>
  <c r="AE18" i="7"/>
  <c r="AU18" i="7" s="1"/>
  <c r="W18" i="7"/>
  <c r="AB18" i="7"/>
  <c r="AG18" i="7" s="1"/>
  <c r="P29" i="7"/>
  <c r="U17" i="6"/>
  <c r="AR17" i="6"/>
  <c r="AL29" i="6"/>
  <c r="AK29" i="6"/>
  <c r="AM30" i="6"/>
  <c r="D30" i="6"/>
  <c r="F29" i="6"/>
  <c r="I39" i="6"/>
  <c r="Q38" i="6"/>
  <c r="Q22" i="6"/>
  <c r="D24" i="5"/>
  <c r="C25" i="5" s="1"/>
  <c r="V20" i="5"/>
  <c r="E21" i="5"/>
  <c r="F21" i="5" s="1"/>
  <c r="I21" i="5"/>
  <c r="J21" i="5" s="1"/>
  <c r="P21" i="5"/>
  <c r="O21" i="5"/>
  <c r="Q21" i="5" s="1"/>
  <c r="O14" i="3"/>
  <c r="B15" i="3"/>
  <c r="D23" i="3"/>
  <c r="C24" i="3" s="1"/>
  <c r="J14" i="3"/>
  <c r="I14" i="3"/>
  <c r="K14" i="3" s="1"/>
  <c r="AE19" i="9" l="1"/>
  <c r="W19" i="9"/>
  <c r="Q32" i="9"/>
  <c r="P32" i="9"/>
  <c r="I33" i="9"/>
  <c r="D33" i="9"/>
  <c r="R32" i="9"/>
  <c r="F32" i="9"/>
  <c r="AF19" i="9"/>
  <c r="G19" i="9"/>
  <c r="L19" i="9" s="1"/>
  <c r="J19" i="9"/>
  <c r="B19" i="9"/>
  <c r="Y34" i="9"/>
  <c r="AM33" i="9"/>
  <c r="AK33" i="9"/>
  <c r="AL33" i="9"/>
  <c r="U18" i="9"/>
  <c r="AR18" i="9"/>
  <c r="J18" i="6"/>
  <c r="K18" i="6" s="1"/>
  <c r="B18" i="6"/>
  <c r="AE18" i="6"/>
  <c r="AB18" i="6"/>
  <c r="AG18" i="6" s="1"/>
  <c r="W18" i="6"/>
  <c r="AS17" i="6"/>
  <c r="AP17" i="6"/>
  <c r="D31" i="7"/>
  <c r="P31" i="7" s="1"/>
  <c r="R30" i="7"/>
  <c r="F30" i="7"/>
  <c r="G18" i="7"/>
  <c r="L18" i="7" s="1"/>
  <c r="B18" i="7"/>
  <c r="J18" i="7"/>
  <c r="AT18" i="7" s="1"/>
  <c r="AF18" i="7"/>
  <c r="AH18" i="7" s="1"/>
  <c r="AN18" i="7"/>
  <c r="AL31" i="7"/>
  <c r="AD32" i="7"/>
  <c r="AK31" i="7"/>
  <c r="P30" i="7"/>
  <c r="U17" i="7"/>
  <c r="AR17" i="7"/>
  <c r="AO18" i="7"/>
  <c r="Y33" i="7"/>
  <c r="AM32" i="7"/>
  <c r="I32" i="7"/>
  <c r="Q31" i="7"/>
  <c r="AL30" i="6"/>
  <c r="AK30" i="6"/>
  <c r="AM31" i="6"/>
  <c r="D31" i="6"/>
  <c r="F30" i="6"/>
  <c r="R19" i="6"/>
  <c r="I40" i="6"/>
  <c r="Q39" i="6"/>
  <c r="D25" i="5"/>
  <c r="C26" i="5" s="1"/>
  <c r="N22" i="5"/>
  <c r="T21" i="5"/>
  <c r="U21" i="5"/>
  <c r="B22" i="5"/>
  <c r="H21" i="5"/>
  <c r="L24" i="5"/>
  <c r="D24" i="3"/>
  <c r="C25" i="3" s="1"/>
  <c r="H15" i="3"/>
  <c r="N14" i="3"/>
  <c r="P14" i="3" s="1"/>
  <c r="E15" i="3"/>
  <c r="F15" i="3" s="1"/>
  <c r="AO19" i="9" l="1"/>
  <c r="AN19" i="9"/>
  <c r="AH19" i="9"/>
  <c r="AI19" i="9" s="1"/>
  <c r="AL34" i="9"/>
  <c r="AK34" i="9"/>
  <c r="Y35" i="9"/>
  <c r="AM34" i="9"/>
  <c r="P33" i="9"/>
  <c r="I34" i="9"/>
  <c r="Q33" i="9"/>
  <c r="K19" i="9"/>
  <c r="T19" i="9" s="1"/>
  <c r="S19" i="9"/>
  <c r="D34" i="9"/>
  <c r="R33" i="9"/>
  <c r="F33" i="9"/>
  <c r="T18" i="6"/>
  <c r="M18" i="6"/>
  <c r="N18" i="6" s="1"/>
  <c r="S18" i="6"/>
  <c r="AF18" i="6"/>
  <c r="AH18" i="6" s="1"/>
  <c r="AN18" i="6"/>
  <c r="T18" i="7"/>
  <c r="X19" i="7"/>
  <c r="AI18" i="7"/>
  <c r="Q32" i="7"/>
  <c r="I33" i="7"/>
  <c r="AL32" i="7"/>
  <c r="AK32" i="7"/>
  <c r="AD33" i="7"/>
  <c r="R31" i="7"/>
  <c r="D32" i="7"/>
  <c r="F31" i="7"/>
  <c r="Y34" i="7"/>
  <c r="AM33" i="7"/>
  <c r="K18" i="7"/>
  <c r="M18" i="7" s="1"/>
  <c r="S18" i="7"/>
  <c r="AM32" i="6"/>
  <c r="AL31" i="6"/>
  <c r="AK31" i="6"/>
  <c r="D32" i="6"/>
  <c r="F31" i="6"/>
  <c r="P19" i="6"/>
  <c r="I41" i="6"/>
  <c r="Q40" i="6"/>
  <c r="V21" i="5"/>
  <c r="L25" i="5"/>
  <c r="P22" i="5"/>
  <c r="O22" i="5"/>
  <c r="Q22" i="5" s="1"/>
  <c r="E22" i="5"/>
  <c r="F22" i="5" s="1"/>
  <c r="I22" i="5"/>
  <c r="J22" i="5" s="1"/>
  <c r="D26" i="5"/>
  <c r="C27" i="5" s="1"/>
  <c r="B16" i="3"/>
  <c r="O15" i="3"/>
  <c r="D25" i="3"/>
  <c r="C26" i="3" s="1"/>
  <c r="J15" i="3"/>
  <c r="I15" i="3"/>
  <c r="K15" i="3" s="1"/>
  <c r="X20" i="9" l="1"/>
  <c r="AB20" i="9" s="1"/>
  <c r="AG20" i="9" s="1"/>
  <c r="AM35" i="9"/>
  <c r="Y36" i="9"/>
  <c r="D35" i="9"/>
  <c r="R34" i="9"/>
  <c r="F34" i="9"/>
  <c r="P34" i="9"/>
  <c r="Q34" i="9"/>
  <c r="I35" i="9"/>
  <c r="M19" i="9"/>
  <c r="AS19" i="9"/>
  <c r="AP19" i="9"/>
  <c r="AL35" i="9"/>
  <c r="AK35" i="9"/>
  <c r="AO18" i="6"/>
  <c r="C19" i="6"/>
  <c r="B19" i="6" s="1"/>
  <c r="X19" i="6"/>
  <c r="AI18" i="6"/>
  <c r="N18" i="7"/>
  <c r="C19" i="7"/>
  <c r="D33" i="7"/>
  <c r="P33" i="7" s="1"/>
  <c r="F32" i="7"/>
  <c r="R32" i="7"/>
  <c r="AS18" i="7"/>
  <c r="AP18" i="7"/>
  <c r="Q33" i="7"/>
  <c r="I34" i="7"/>
  <c r="AE19" i="7"/>
  <c r="AU19" i="7" s="1"/>
  <c r="W19" i="7"/>
  <c r="AB19" i="7"/>
  <c r="AG19" i="7" s="1"/>
  <c r="AM34" i="7"/>
  <c r="Y35" i="7"/>
  <c r="AK33" i="7"/>
  <c r="AD34" i="7"/>
  <c r="AL33" i="7"/>
  <c r="P32" i="7"/>
  <c r="U18" i="6"/>
  <c r="AR18" i="6"/>
  <c r="AL32" i="6"/>
  <c r="AK32" i="6"/>
  <c r="AM33" i="6"/>
  <c r="D33" i="6"/>
  <c r="F32" i="6"/>
  <c r="Q41" i="6"/>
  <c r="I42" i="6"/>
  <c r="L26" i="5"/>
  <c r="B23" i="5"/>
  <c r="U22" i="5"/>
  <c r="H22" i="5"/>
  <c r="T22" i="5"/>
  <c r="N23" i="5"/>
  <c r="D27" i="5"/>
  <c r="L27" i="5" s="1"/>
  <c r="D26" i="3"/>
  <c r="C27" i="3" s="1"/>
  <c r="H16" i="3"/>
  <c r="N15" i="3"/>
  <c r="P15" i="3" s="1"/>
  <c r="E16" i="3"/>
  <c r="F16" i="3" s="1"/>
  <c r="AE20" i="9" l="1"/>
  <c r="AF20" i="9" s="1"/>
  <c r="W20" i="9"/>
  <c r="D36" i="9"/>
  <c r="R35" i="9"/>
  <c r="F35" i="9"/>
  <c r="AL36" i="9"/>
  <c r="AK36" i="9"/>
  <c r="N19" i="9"/>
  <c r="C20" i="9"/>
  <c r="Y37" i="9"/>
  <c r="AM36" i="9"/>
  <c r="I36" i="9"/>
  <c r="P35" i="9"/>
  <c r="Q35" i="9"/>
  <c r="J19" i="6"/>
  <c r="S19" i="6" s="1"/>
  <c r="G19" i="6"/>
  <c r="L19" i="6" s="1"/>
  <c r="AP18" i="6"/>
  <c r="AS18" i="6"/>
  <c r="AB19" i="6"/>
  <c r="AG19" i="6" s="1"/>
  <c r="W19" i="6"/>
  <c r="AE19" i="6"/>
  <c r="AO19" i="7"/>
  <c r="J19" i="7"/>
  <c r="AT19" i="7" s="1"/>
  <c r="B19" i="7"/>
  <c r="G19" i="7"/>
  <c r="L19" i="7" s="1"/>
  <c r="AM35" i="7"/>
  <c r="Y36" i="7"/>
  <c r="AN19" i="7"/>
  <c r="AF19" i="7"/>
  <c r="AH19" i="7" s="1"/>
  <c r="Q34" i="7"/>
  <c r="I35" i="7"/>
  <c r="U18" i="7"/>
  <c r="AR18" i="7"/>
  <c r="AD35" i="7"/>
  <c r="AL34" i="7"/>
  <c r="AK34" i="7"/>
  <c r="R33" i="7"/>
  <c r="D34" i="7"/>
  <c r="F33" i="7"/>
  <c r="AM34" i="6"/>
  <c r="AL33" i="6"/>
  <c r="AK33" i="6"/>
  <c r="D34" i="6"/>
  <c r="F33" i="6"/>
  <c r="Q42" i="6"/>
  <c r="R20" i="6"/>
  <c r="P23" i="5"/>
  <c r="O23" i="5"/>
  <c r="Q23" i="5" s="1"/>
  <c r="C28" i="5"/>
  <c r="V22" i="5"/>
  <c r="E23" i="5"/>
  <c r="F23" i="5" s="1"/>
  <c r="I23" i="5"/>
  <c r="J23" i="5" s="1"/>
  <c r="O16" i="3"/>
  <c r="B17" i="3"/>
  <c r="D27" i="3"/>
  <c r="C28" i="3" s="1"/>
  <c r="J16" i="3"/>
  <c r="I16" i="3"/>
  <c r="K16" i="3" s="1"/>
  <c r="AO20" i="9" l="1"/>
  <c r="AN20" i="9"/>
  <c r="K19" i="6"/>
  <c r="M19" i="6" s="1"/>
  <c r="N19" i="6" s="1"/>
  <c r="AR19" i="9"/>
  <c r="U19" i="9"/>
  <c r="Q36" i="9"/>
  <c r="P36" i="9"/>
  <c r="I37" i="9"/>
  <c r="AK37" i="9"/>
  <c r="AL37" i="9"/>
  <c r="AH20" i="9"/>
  <c r="R36" i="9"/>
  <c r="D37" i="9"/>
  <c r="F36" i="9"/>
  <c r="Y38" i="9"/>
  <c r="AM37" i="9"/>
  <c r="J20" i="9"/>
  <c r="G20" i="9"/>
  <c r="L20" i="9" s="1"/>
  <c r="B20" i="9"/>
  <c r="T19" i="6"/>
  <c r="AF19" i="6"/>
  <c r="AH19" i="6" s="1"/>
  <c r="AI19" i="6" s="1"/>
  <c r="AP19" i="6" s="1"/>
  <c r="AN19" i="6"/>
  <c r="X20" i="7"/>
  <c r="AI19" i="7"/>
  <c r="K19" i="7"/>
  <c r="M19" i="7" s="1"/>
  <c r="S19" i="7"/>
  <c r="I36" i="7"/>
  <c r="Q35" i="7"/>
  <c r="D35" i="7"/>
  <c r="R34" i="7"/>
  <c r="F34" i="7"/>
  <c r="AD36" i="7"/>
  <c r="AL35" i="7"/>
  <c r="AK35" i="7"/>
  <c r="T19" i="7"/>
  <c r="P34" i="7"/>
  <c r="Y37" i="7"/>
  <c r="AM36" i="7"/>
  <c r="AL34" i="6"/>
  <c r="AK34" i="6"/>
  <c r="AM35" i="6"/>
  <c r="C20" i="6"/>
  <c r="D35" i="6"/>
  <c r="F34" i="6"/>
  <c r="P20" i="6"/>
  <c r="U23" i="5"/>
  <c r="H23" i="5"/>
  <c r="B24" i="5"/>
  <c r="N24" i="5"/>
  <c r="T23" i="5"/>
  <c r="V23" i="5" s="1"/>
  <c r="D28" i="5"/>
  <c r="C29" i="5" s="1"/>
  <c r="D28" i="3"/>
  <c r="C29" i="3" s="1"/>
  <c r="N16" i="3"/>
  <c r="P16" i="3" s="1"/>
  <c r="H17" i="3"/>
  <c r="E17" i="3"/>
  <c r="F17" i="3" s="1"/>
  <c r="Y39" i="9" l="1"/>
  <c r="AM38" i="9"/>
  <c r="AI20" i="9"/>
  <c r="X21" i="9"/>
  <c r="Q37" i="9"/>
  <c r="I38" i="9"/>
  <c r="P37" i="9"/>
  <c r="S20" i="9"/>
  <c r="K20" i="9"/>
  <c r="M20" i="9" s="1"/>
  <c r="AL38" i="9"/>
  <c r="AK38" i="9"/>
  <c r="T20" i="9"/>
  <c r="D38" i="9"/>
  <c r="R37" i="9"/>
  <c r="F37" i="9"/>
  <c r="AO19" i="6"/>
  <c r="AS19" i="6"/>
  <c r="X20" i="6"/>
  <c r="I37" i="7"/>
  <c r="Q36" i="7"/>
  <c r="AP19" i="7"/>
  <c r="AS19" i="7"/>
  <c r="Y38" i="7"/>
  <c r="AM37" i="7"/>
  <c r="R35" i="7"/>
  <c r="D36" i="7"/>
  <c r="F35" i="7"/>
  <c r="N19" i="7"/>
  <c r="C20" i="7"/>
  <c r="AB20" i="7"/>
  <c r="AG20" i="7" s="1"/>
  <c r="W20" i="7"/>
  <c r="AE20" i="7"/>
  <c r="AU20" i="7" s="1"/>
  <c r="AL36" i="7"/>
  <c r="AK36" i="7"/>
  <c r="AD37" i="7"/>
  <c r="P35" i="7"/>
  <c r="J20" i="6"/>
  <c r="K20" i="6" s="1"/>
  <c r="U19" i="6"/>
  <c r="AR19" i="6"/>
  <c r="AM36" i="6"/>
  <c r="AL35" i="6"/>
  <c r="AK35" i="6"/>
  <c r="G20" i="6"/>
  <c r="L20" i="6" s="1"/>
  <c r="B20" i="6"/>
  <c r="D36" i="6"/>
  <c r="F35" i="6"/>
  <c r="L28" i="5"/>
  <c r="L29" i="5"/>
  <c r="D29" i="5"/>
  <c r="C30" i="5"/>
  <c r="P24" i="5"/>
  <c r="O24" i="5"/>
  <c r="E24" i="5"/>
  <c r="F24" i="5" s="1"/>
  <c r="I24" i="5"/>
  <c r="J24" i="5" s="1"/>
  <c r="O17" i="3"/>
  <c r="B18" i="3"/>
  <c r="D29" i="3"/>
  <c r="C30" i="3" s="1"/>
  <c r="J17" i="3"/>
  <c r="I17" i="3"/>
  <c r="K17" i="3" s="1"/>
  <c r="AE21" i="9" l="1"/>
  <c r="W21" i="9"/>
  <c r="AB21" i="9"/>
  <c r="AG21" i="9" s="1"/>
  <c r="D39" i="9"/>
  <c r="R38" i="9"/>
  <c r="F38" i="9"/>
  <c r="AL39" i="9"/>
  <c r="AK39" i="9"/>
  <c r="AS20" i="9"/>
  <c r="AP20" i="9"/>
  <c r="P38" i="9"/>
  <c r="Q38" i="9"/>
  <c r="I39" i="9"/>
  <c r="N20" i="9"/>
  <c r="C21" i="9"/>
  <c r="AM39" i="9"/>
  <c r="Y40" i="9"/>
  <c r="T20" i="6"/>
  <c r="AE20" i="6"/>
  <c r="AB20" i="6"/>
  <c r="AG20" i="6" s="1"/>
  <c r="W20" i="6"/>
  <c r="AO20" i="7"/>
  <c r="AM38" i="7"/>
  <c r="Y39" i="7"/>
  <c r="R36" i="7"/>
  <c r="D37" i="7"/>
  <c r="F36" i="7"/>
  <c r="Q37" i="7"/>
  <c r="I38" i="7"/>
  <c r="P37" i="7"/>
  <c r="AK37" i="7"/>
  <c r="AD38" i="7"/>
  <c r="AL37" i="7"/>
  <c r="AF20" i="7"/>
  <c r="AH20" i="7" s="1"/>
  <c r="AN20" i="7"/>
  <c r="J20" i="7"/>
  <c r="AT20" i="7" s="1"/>
  <c r="B20" i="7"/>
  <c r="G20" i="7"/>
  <c r="L20" i="7" s="1"/>
  <c r="AR19" i="7"/>
  <c r="U19" i="7"/>
  <c r="P36" i="7"/>
  <c r="M20" i="6"/>
  <c r="N20" i="6" s="1"/>
  <c r="AL36" i="6"/>
  <c r="AK36" i="6"/>
  <c r="AM37" i="6"/>
  <c r="S20" i="6"/>
  <c r="D37" i="6"/>
  <c r="F36" i="6"/>
  <c r="R21" i="6"/>
  <c r="Q24" i="5"/>
  <c r="B25" i="5"/>
  <c r="H24" i="5"/>
  <c r="U24" i="5"/>
  <c r="T24" i="5"/>
  <c r="N25" i="5"/>
  <c r="D30" i="5"/>
  <c r="C31" i="5" s="1"/>
  <c r="D30" i="3"/>
  <c r="C31" i="3" s="1"/>
  <c r="H18" i="3"/>
  <c r="N17" i="3"/>
  <c r="P17" i="3" s="1"/>
  <c r="E18" i="3"/>
  <c r="F18" i="3" s="1"/>
  <c r="AL40" i="9" l="1"/>
  <c r="AK40" i="9"/>
  <c r="J21" i="9"/>
  <c r="G21" i="9"/>
  <c r="L21" i="9" s="1"/>
  <c r="B21" i="9"/>
  <c r="D40" i="9"/>
  <c r="R39" i="9"/>
  <c r="F39" i="9"/>
  <c r="AR20" i="9"/>
  <c r="U20" i="9"/>
  <c r="Y41" i="9"/>
  <c r="AM40" i="9"/>
  <c r="I40" i="9"/>
  <c r="P39" i="9"/>
  <c r="Q39" i="9"/>
  <c r="AN21" i="9"/>
  <c r="AF21" i="9"/>
  <c r="AO21" i="9" s="1"/>
  <c r="AF20" i="6"/>
  <c r="AH20" i="6" s="1"/>
  <c r="AN20" i="6"/>
  <c r="T20" i="7"/>
  <c r="AI20" i="7"/>
  <c r="X21" i="7"/>
  <c r="AD39" i="7"/>
  <c r="AL38" i="7"/>
  <c r="AK38" i="7"/>
  <c r="AM39" i="7"/>
  <c r="Y40" i="7"/>
  <c r="S20" i="7"/>
  <c r="K20" i="7"/>
  <c r="M20" i="7" s="1"/>
  <c r="R37" i="7"/>
  <c r="D38" i="7"/>
  <c r="P38" i="7" s="1"/>
  <c r="F37" i="7"/>
  <c r="Q38" i="7"/>
  <c r="I39" i="7"/>
  <c r="AM38" i="6"/>
  <c r="AL37" i="6"/>
  <c r="AK37" i="6"/>
  <c r="C21" i="6"/>
  <c r="D38" i="6"/>
  <c r="F37" i="6"/>
  <c r="P21" i="6"/>
  <c r="D31" i="5"/>
  <c r="C32" i="5" s="1"/>
  <c r="L30" i="5"/>
  <c r="P25" i="5"/>
  <c r="O25" i="5"/>
  <c r="Q25" i="5" s="1"/>
  <c r="E25" i="5"/>
  <c r="F25" i="5" s="1"/>
  <c r="I25" i="5"/>
  <c r="J25" i="5" s="1"/>
  <c r="V24" i="5"/>
  <c r="O18" i="3"/>
  <c r="B19" i="3"/>
  <c r="D31" i="3"/>
  <c r="C32" i="3" s="1"/>
  <c r="J18" i="3"/>
  <c r="I18" i="3"/>
  <c r="K18" i="3" s="1"/>
  <c r="AH21" i="9" l="1"/>
  <c r="X22" i="9" s="1"/>
  <c r="AK41" i="9"/>
  <c r="AL41" i="9"/>
  <c r="AI21" i="9"/>
  <c r="Y42" i="9"/>
  <c r="AM42" i="9" s="1"/>
  <c r="AM41" i="9"/>
  <c r="R40" i="9"/>
  <c r="D41" i="9"/>
  <c r="F40" i="9"/>
  <c r="K21" i="9"/>
  <c r="T21" i="9" s="1"/>
  <c r="M21" i="9"/>
  <c r="S21" i="9"/>
  <c r="Q40" i="9"/>
  <c r="P40" i="9"/>
  <c r="I41" i="9"/>
  <c r="AO20" i="6"/>
  <c r="AI20" i="6"/>
  <c r="X21" i="6"/>
  <c r="C21" i="7"/>
  <c r="N20" i="7"/>
  <c r="AE21" i="7"/>
  <c r="AU21" i="7" s="1"/>
  <c r="W21" i="7"/>
  <c r="AB21" i="7"/>
  <c r="AG21" i="7" s="1"/>
  <c r="AP20" i="7"/>
  <c r="AS20" i="7"/>
  <c r="I40" i="7"/>
  <c r="Q39" i="7"/>
  <c r="D39" i="7"/>
  <c r="R38" i="7"/>
  <c r="F38" i="7"/>
  <c r="Y41" i="7"/>
  <c r="AM41" i="7" s="1"/>
  <c r="AM40" i="7"/>
  <c r="AD40" i="7"/>
  <c r="AL39" i="7"/>
  <c r="AK39" i="7"/>
  <c r="J21" i="6"/>
  <c r="K21" i="6" s="1"/>
  <c r="B21" i="6"/>
  <c r="U20" i="6"/>
  <c r="AR20" i="6"/>
  <c r="AL38" i="6"/>
  <c r="AK38" i="6"/>
  <c r="AM39" i="6"/>
  <c r="G21" i="6"/>
  <c r="L21" i="6" s="1"/>
  <c r="D39" i="6"/>
  <c r="F38" i="6"/>
  <c r="L31" i="5"/>
  <c r="N26" i="5"/>
  <c r="T25" i="5"/>
  <c r="U25" i="5"/>
  <c r="H25" i="5"/>
  <c r="B26" i="5"/>
  <c r="D32" i="5"/>
  <c r="C33" i="5"/>
  <c r="L32" i="5"/>
  <c r="D32" i="3"/>
  <c r="C33" i="3" s="1"/>
  <c r="H19" i="3"/>
  <c r="N18" i="3"/>
  <c r="P18" i="3" s="1"/>
  <c r="E19" i="3"/>
  <c r="F19" i="3" s="1"/>
  <c r="D42" i="9" l="1"/>
  <c r="R41" i="9"/>
  <c r="F41" i="9"/>
  <c r="AP21" i="9"/>
  <c r="AS21" i="9"/>
  <c r="Q41" i="9"/>
  <c r="I42" i="9"/>
  <c r="P41" i="9"/>
  <c r="C22" i="9"/>
  <c r="N21" i="9"/>
  <c r="AE22" i="9"/>
  <c r="W22" i="9"/>
  <c r="AB22" i="9"/>
  <c r="AG22" i="9" s="1"/>
  <c r="AL42" i="9"/>
  <c r="AK42" i="9"/>
  <c r="T21" i="6"/>
  <c r="AB21" i="6"/>
  <c r="AG21" i="6" s="1"/>
  <c r="W21" i="6"/>
  <c r="AE21" i="6"/>
  <c r="AP20" i="6"/>
  <c r="AS20" i="6"/>
  <c r="S21" i="6"/>
  <c r="AO21" i="7"/>
  <c r="AL40" i="7"/>
  <c r="AK40" i="7"/>
  <c r="AD41" i="7"/>
  <c r="I41" i="7"/>
  <c r="Q40" i="7"/>
  <c r="U20" i="7"/>
  <c r="AR20" i="7"/>
  <c r="R39" i="7"/>
  <c r="D40" i="7"/>
  <c r="F39" i="7"/>
  <c r="AN21" i="7"/>
  <c r="AF21" i="7"/>
  <c r="AH21" i="7" s="1"/>
  <c r="J21" i="7"/>
  <c r="AT21" i="7" s="1"/>
  <c r="B21" i="7"/>
  <c r="G21" i="7"/>
  <c r="L21" i="7" s="1"/>
  <c r="P39" i="7"/>
  <c r="M21" i="6"/>
  <c r="N21" i="6" s="1"/>
  <c r="AL39" i="6"/>
  <c r="AK39" i="6"/>
  <c r="AM40" i="6"/>
  <c r="D40" i="6"/>
  <c r="F39" i="6"/>
  <c r="R22" i="6"/>
  <c r="D33" i="5"/>
  <c r="L33" i="5" s="1"/>
  <c r="V25" i="5"/>
  <c r="E26" i="5"/>
  <c r="F26" i="5" s="1"/>
  <c r="I26" i="5"/>
  <c r="J26" i="5" s="1"/>
  <c r="P26" i="5"/>
  <c r="O26" i="5"/>
  <c r="Q26" i="5" s="1"/>
  <c r="B20" i="3"/>
  <c r="O19" i="3"/>
  <c r="D33" i="3"/>
  <c r="C34" i="3" s="1"/>
  <c r="I19" i="3"/>
  <c r="K19" i="3" s="1"/>
  <c r="J19" i="3"/>
  <c r="J22" i="9" l="1"/>
  <c r="B22" i="9"/>
  <c r="G22" i="9"/>
  <c r="L22" i="9" s="1"/>
  <c r="R42" i="9"/>
  <c r="F42" i="9"/>
  <c r="AF22" i="9"/>
  <c r="AO22" i="9" s="1"/>
  <c r="AN22" i="9"/>
  <c r="P42" i="9"/>
  <c r="Q42" i="9"/>
  <c r="AR21" i="9"/>
  <c r="U21" i="9"/>
  <c r="AN21" i="6"/>
  <c r="AF21" i="6"/>
  <c r="AH21" i="6" s="1"/>
  <c r="AI21" i="6" s="1"/>
  <c r="T21" i="7"/>
  <c r="X22" i="7"/>
  <c r="AI21" i="7"/>
  <c r="R40" i="7"/>
  <c r="D41" i="7"/>
  <c r="P41" i="7" s="1"/>
  <c r="F40" i="7"/>
  <c r="K21" i="7"/>
  <c r="M21" i="7" s="1"/>
  <c r="S21" i="7"/>
  <c r="Q41" i="7"/>
  <c r="AK41" i="7"/>
  <c r="AL41" i="7"/>
  <c r="P40" i="7"/>
  <c r="AM41" i="6"/>
  <c r="AL40" i="6"/>
  <c r="AK40" i="6"/>
  <c r="C22" i="6"/>
  <c r="D41" i="6"/>
  <c r="F40" i="6"/>
  <c r="P22" i="6"/>
  <c r="C34" i="5"/>
  <c r="D34" i="5" s="1"/>
  <c r="L34" i="5" s="1"/>
  <c r="B27" i="5"/>
  <c r="U26" i="5"/>
  <c r="H26" i="5"/>
  <c r="N27" i="5"/>
  <c r="T26" i="5"/>
  <c r="H20" i="3"/>
  <c r="N19" i="3"/>
  <c r="P19" i="3" s="1"/>
  <c r="D34" i="3"/>
  <c r="C35" i="3" s="1"/>
  <c r="E20" i="3"/>
  <c r="F20" i="3" s="1"/>
  <c r="AH22" i="9" l="1"/>
  <c r="X23" i="9" s="1"/>
  <c r="S22" i="9"/>
  <c r="K22" i="9"/>
  <c r="M22" i="9" s="1"/>
  <c r="AO21" i="6"/>
  <c r="AP21" i="6"/>
  <c r="AS21" i="6"/>
  <c r="X22" i="6"/>
  <c r="N21" i="7"/>
  <c r="C22" i="7"/>
  <c r="R41" i="7"/>
  <c r="F41" i="7"/>
  <c r="AP21" i="7"/>
  <c r="AS21" i="7"/>
  <c r="AE22" i="7"/>
  <c r="AU22" i="7" s="1"/>
  <c r="W22" i="7"/>
  <c r="AB22" i="7"/>
  <c r="AG22" i="7" s="1"/>
  <c r="J22" i="6"/>
  <c r="B22" i="6"/>
  <c r="U21" i="6"/>
  <c r="AR21" i="6"/>
  <c r="G22" i="6"/>
  <c r="L22" i="6" s="1"/>
  <c r="AL41" i="6"/>
  <c r="AK41" i="6"/>
  <c r="AM42" i="6"/>
  <c r="D42" i="6"/>
  <c r="F41" i="6"/>
  <c r="C35" i="5"/>
  <c r="D35" i="5" s="1"/>
  <c r="L35" i="5" s="1"/>
  <c r="V26" i="5"/>
  <c r="E27" i="5"/>
  <c r="F27" i="5" s="1"/>
  <c r="I27" i="5"/>
  <c r="J27" i="5" s="1"/>
  <c r="P27" i="5"/>
  <c r="O27" i="5"/>
  <c r="Q27" i="5" s="1"/>
  <c r="O20" i="3"/>
  <c r="B21" i="3"/>
  <c r="D35" i="3"/>
  <c r="C36" i="3" s="1"/>
  <c r="D36" i="3" s="1"/>
  <c r="J20" i="3"/>
  <c r="I20" i="3"/>
  <c r="K20" i="3" s="1"/>
  <c r="AI22" i="9" l="1"/>
  <c r="AP22" i="9" s="1"/>
  <c r="C23" i="9"/>
  <c r="N22" i="9"/>
  <c r="AB23" i="9"/>
  <c r="AG23" i="9" s="1"/>
  <c r="W23" i="9"/>
  <c r="AE23" i="9"/>
  <c r="T22" i="9"/>
  <c r="AB22" i="6"/>
  <c r="AG22" i="6" s="1"/>
  <c r="AE22" i="6"/>
  <c r="W22" i="6"/>
  <c r="AO22" i="7"/>
  <c r="AN22" i="7"/>
  <c r="AF22" i="7"/>
  <c r="AH22" i="7" s="1"/>
  <c r="J22" i="7"/>
  <c r="AT22" i="7" s="1"/>
  <c r="B22" i="7"/>
  <c r="G22" i="7"/>
  <c r="L22" i="7" s="1"/>
  <c r="AR21" i="7"/>
  <c r="U21" i="7"/>
  <c r="K22" i="6"/>
  <c r="M22" i="6" s="1"/>
  <c r="N22" i="6" s="1"/>
  <c r="S22" i="6"/>
  <c r="AL42" i="6"/>
  <c r="AK42" i="6"/>
  <c r="F42" i="6"/>
  <c r="R23" i="6"/>
  <c r="U27" i="5"/>
  <c r="H27" i="5"/>
  <c r="B28" i="5"/>
  <c r="N28" i="5"/>
  <c r="T27" i="5"/>
  <c r="C36" i="5"/>
  <c r="N20" i="3"/>
  <c r="P20" i="3" s="1"/>
  <c r="H21" i="3"/>
  <c r="E21" i="3"/>
  <c r="F21" i="3" s="1"/>
  <c r="AS22" i="9" l="1"/>
  <c r="J23" i="9"/>
  <c r="B23" i="9"/>
  <c r="G23" i="9"/>
  <c r="L23" i="9" s="1"/>
  <c r="AF23" i="9"/>
  <c r="AO23" i="9" s="1"/>
  <c r="AN23" i="9"/>
  <c r="AR22" i="9"/>
  <c r="U22" i="9"/>
  <c r="T22" i="6"/>
  <c r="AN22" i="6"/>
  <c r="AF22" i="6"/>
  <c r="AH22" i="6" s="1"/>
  <c r="AI22" i="7"/>
  <c r="X23" i="7"/>
  <c r="T22" i="7"/>
  <c r="S22" i="7"/>
  <c r="K22" i="7"/>
  <c r="M22" i="7"/>
  <c r="C23" i="6"/>
  <c r="P23" i="6"/>
  <c r="P28" i="5"/>
  <c r="O28" i="5"/>
  <c r="Q28" i="5" s="1"/>
  <c r="D36" i="5"/>
  <c r="C37" i="5" s="1"/>
  <c r="E28" i="5"/>
  <c r="F28" i="5" s="1"/>
  <c r="I28" i="5"/>
  <c r="J28" i="5" s="1"/>
  <c r="V27" i="5"/>
  <c r="O21" i="3"/>
  <c r="B22" i="3"/>
  <c r="J21" i="3"/>
  <c r="K21" i="3"/>
  <c r="I21" i="3"/>
  <c r="AH23" i="9" l="1"/>
  <c r="AI23" i="9" s="1"/>
  <c r="K23" i="9"/>
  <c r="T23" i="9" s="1"/>
  <c r="S23" i="9"/>
  <c r="AO22" i="6"/>
  <c r="AI22" i="6"/>
  <c r="X23" i="6"/>
  <c r="N22" i="7"/>
  <c r="C23" i="7"/>
  <c r="AB23" i="7"/>
  <c r="AG23" i="7" s="1"/>
  <c r="W23" i="7"/>
  <c r="AE23" i="7"/>
  <c r="AU23" i="7" s="1"/>
  <c r="AP22" i="7"/>
  <c r="AS22" i="7"/>
  <c r="J23" i="6"/>
  <c r="U22" i="6"/>
  <c r="AR22" i="6"/>
  <c r="B23" i="6"/>
  <c r="G23" i="6"/>
  <c r="L23" i="6" s="1"/>
  <c r="B29" i="5"/>
  <c r="H28" i="5"/>
  <c r="U28" i="5"/>
  <c r="D37" i="5"/>
  <c r="C38" i="5" s="1"/>
  <c r="N29" i="5"/>
  <c r="T28" i="5"/>
  <c r="L36" i="5"/>
  <c r="H22" i="3"/>
  <c r="N21" i="3"/>
  <c r="P21" i="3" s="1"/>
  <c r="E22" i="3"/>
  <c r="F22" i="3" s="1"/>
  <c r="X24" i="9" l="1"/>
  <c r="W24" i="9" s="1"/>
  <c r="AP23" i="9"/>
  <c r="AS23" i="9"/>
  <c r="M23" i="9"/>
  <c r="AE24" i="9"/>
  <c r="AB23" i="6"/>
  <c r="AG23" i="6" s="1"/>
  <c r="AE23" i="6"/>
  <c r="W23" i="6"/>
  <c r="AP22" i="6"/>
  <c r="AS22" i="6"/>
  <c r="AO23" i="7"/>
  <c r="U22" i="7"/>
  <c r="AR22" i="7"/>
  <c r="AN23" i="7"/>
  <c r="AF23" i="7"/>
  <c r="AH23" i="7" s="1"/>
  <c r="J23" i="7"/>
  <c r="AT23" i="7" s="1"/>
  <c r="B23" i="7"/>
  <c r="G23" i="7"/>
  <c r="L23" i="7" s="1"/>
  <c r="K23" i="6"/>
  <c r="M23" i="6" s="1"/>
  <c r="N23" i="6" s="1"/>
  <c r="S23" i="6"/>
  <c r="R24" i="6"/>
  <c r="V28" i="5"/>
  <c r="L37" i="5"/>
  <c r="E29" i="5"/>
  <c r="F29" i="5" s="1"/>
  <c r="I29" i="5"/>
  <c r="J29" i="5" s="1"/>
  <c r="P29" i="5"/>
  <c r="O29" i="5"/>
  <c r="D38" i="5"/>
  <c r="C39" i="5" s="1"/>
  <c r="O22" i="3"/>
  <c r="B23" i="3"/>
  <c r="J22" i="3"/>
  <c r="K22" i="3"/>
  <c r="I22" i="3"/>
  <c r="AB24" i="9" l="1"/>
  <c r="AG24" i="9" s="1"/>
  <c r="AF24" i="9"/>
  <c r="AN24" i="9"/>
  <c r="N23" i="9"/>
  <c r="C24" i="9"/>
  <c r="T23" i="6"/>
  <c r="AF23" i="6"/>
  <c r="AH23" i="6" s="1"/>
  <c r="AI23" i="6" s="1"/>
  <c r="AP23" i="6" s="1"/>
  <c r="AN23" i="6"/>
  <c r="T23" i="7"/>
  <c r="X24" i="7"/>
  <c r="AI23" i="7"/>
  <c r="S23" i="7"/>
  <c r="K23" i="7"/>
  <c r="M23" i="7" s="1"/>
  <c r="C24" i="6"/>
  <c r="P24" i="6"/>
  <c r="Q29" i="5"/>
  <c r="N30" i="5"/>
  <c r="T29" i="5"/>
  <c r="D39" i="5"/>
  <c r="L39" i="5" s="1"/>
  <c r="L38" i="5"/>
  <c r="U29" i="5"/>
  <c r="B30" i="5"/>
  <c r="H29" i="5"/>
  <c r="H23" i="3"/>
  <c r="N22" i="3"/>
  <c r="P22" i="3" s="1"/>
  <c r="E23" i="3"/>
  <c r="F23" i="3" s="1"/>
  <c r="AH24" i="9" l="1"/>
  <c r="AI24" i="9" s="1"/>
  <c r="U23" i="9"/>
  <c r="AR23" i="9"/>
  <c r="AO24" i="9"/>
  <c r="G24" i="9"/>
  <c r="L24" i="9" s="1"/>
  <c r="B24" i="9"/>
  <c r="J24" i="9"/>
  <c r="AO23" i="6"/>
  <c r="AS23" i="6"/>
  <c r="X24" i="6"/>
  <c r="AB24" i="6" s="1"/>
  <c r="AG24" i="6" s="1"/>
  <c r="N23" i="7"/>
  <c r="C24" i="7"/>
  <c r="W24" i="7"/>
  <c r="AB24" i="7"/>
  <c r="AG24" i="7" s="1"/>
  <c r="AE24" i="7"/>
  <c r="AU24" i="7" s="1"/>
  <c r="AP23" i="7"/>
  <c r="AS23" i="7"/>
  <c r="J24" i="6"/>
  <c r="K24" i="6" s="1"/>
  <c r="U23" i="6"/>
  <c r="AR23" i="6"/>
  <c r="G24" i="6"/>
  <c r="L24" i="6" s="1"/>
  <c r="B24" i="6"/>
  <c r="C40" i="5"/>
  <c r="D40" i="5" s="1"/>
  <c r="L40" i="5" s="1"/>
  <c r="E30" i="5"/>
  <c r="F30" i="5" s="1"/>
  <c r="I30" i="5"/>
  <c r="J30" i="5" s="1"/>
  <c r="V29" i="5"/>
  <c r="P30" i="5"/>
  <c r="O30" i="5"/>
  <c r="Q30" i="5" s="1"/>
  <c r="B24" i="3"/>
  <c r="O23" i="3"/>
  <c r="J23" i="3"/>
  <c r="K23" i="3" s="1"/>
  <c r="I23" i="3"/>
  <c r="X25" i="9" l="1"/>
  <c r="AE25" i="9" s="1"/>
  <c r="K24" i="9"/>
  <c r="T24" i="9" s="1"/>
  <c r="S24" i="9"/>
  <c r="AS24" i="9"/>
  <c r="AP24" i="9"/>
  <c r="T24" i="6"/>
  <c r="AE24" i="6"/>
  <c r="AF24" i="6" s="1"/>
  <c r="AH24" i="6" s="1"/>
  <c r="AI24" i="6" s="1"/>
  <c r="W24" i="6"/>
  <c r="U23" i="7"/>
  <c r="AR23" i="7"/>
  <c r="AO24" i="7"/>
  <c r="AF24" i="7"/>
  <c r="AH24" i="7" s="1"/>
  <c r="AN24" i="7"/>
  <c r="G24" i="7"/>
  <c r="L24" i="7" s="1"/>
  <c r="B24" i="7"/>
  <c r="J24" i="7"/>
  <c r="AT24" i="7" s="1"/>
  <c r="M24" i="6"/>
  <c r="N24" i="6" s="1"/>
  <c r="S24" i="6"/>
  <c r="R25" i="6"/>
  <c r="C41" i="5"/>
  <c r="T30" i="5"/>
  <c r="N31" i="5"/>
  <c r="B31" i="5"/>
  <c r="U30" i="5"/>
  <c r="H30" i="5"/>
  <c r="H24" i="3"/>
  <c r="N23" i="3"/>
  <c r="P23" i="3" s="1"/>
  <c r="F24" i="3"/>
  <c r="E24" i="3"/>
  <c r="AB25" i="9" l="1"/>
  <c r="AG25" i="9" s="1"/>
  <c r="W25" i="9"/>
  <c r="AN25" i="9" s="1"/>
  <c r="M24" i="9"/>
  <c r="AF25" i="9"/>
  <c r="AO24" i="6"/>
  <c r="X25" i="6"/>
  <c r="AE25" i="6" s="1"/>
  <c r="AN24" i="6"/>
  <c r="T24" i="7"/>
  <c r="X25" i="7"/>
  <c r="AI24" i="7"/>
  <c r="K24" i="7"/>
  <c r="M24" i="7" s="1"/>
  <c r="S24" i="7"/>
  <c r="AP24" i="6"/>
  <c r="AS24" i="6"/>
  <c r="C25" i="6"/>
  <c r="P25" i="6"/>
  <c r="D41" i="5"/>
  <c r="C42" i="5" s="1"/>
  <c r="D42" i="5" s="1"/>
  <c r="L42" i="5" s="1"/>
  <c r="E31" i="5"/>
  <c r="F31" i="5" s="1"/>
  <c r="I31" i="5"/>
  <c r="J31" i="5" s="1"/>
  <c r="P31" i="5"/>
  <c r="O31" i="5"/>
  <c r="V30" i="5"/>
  <c r="O24" i="3"/>
  <c r="B25" i="3"/>
  <c r="J24" i="3"/>
  <c r="K24" i="3" s="1"/>
  <c r="I24" i="3"/>
  <c r="AO25" i="9" l="1"/>
  <c r="AH25" i="9"/>
  <c r="X26" i="9" s="1"/>
  <c r="N24" i="9"/>
  <c r="C25" i="9"/>
  <c r="AB25" i="6"/>
  <c r="AG25" i="6" s="1"/>
  <c r="W25" i="6"/>
  <c r="N24" i="7"/>
  <c r="C25" i="7"/>
  <c r="AE25" i="7"/>
  <c r="AU25" i="7" s="1"/>
  <c r="W25" i="7"/>
  <c r="AB25" i="7"/>
  <c r="AG25" i="7" s="1"/>
  <c r="AS24" i="7"/>
  <c r="AP24" i="7"/>
  <c r="J25" i="6"/>
  <c r="K25" i="6" s="1"/>
  <c r="U24" i="6"/>
  <c r="AR24" i="6"/>
  <c r="AF25" i="6"/>
  <c r="AH25" i="6" s="1"/>
  <c r="AI25" i="6" s="1"/>
  <c r="B25" i="6"/>
  <c r="G25" i="6"/>
  <c r="L25" i="6" s="1"/>
  <c r="R26" i="6"/>
  <c r="Q31" i="5"/>
  <c r="L41" i="5"/>
  <c r="C43" i="5"/>
  <c r="D43" i="5" s="1"/>
  <c r="N32" i="5"/>
  <c r="T31" i="5"/>
  <c r="U31" i="5"/>
  <c r="H31" i="5"/>
  <c r="B32" i="5"/>
  <c r="N24" i="3"/>
  <c r="P24" i="3" s="1"/>
  <c r="H25" i="3"/>
  <c r="E25" i="3"/>
  <c r="F25" i="3" s="1"/>
  <c r="AI25" i="9" l="1"/>
  <c r="AP25" i="9" s="1"/>
  <c r="AE26" i="9"/>
  <c r="W26" i="9"/>
  <c r="AB26" i="9"/>
  <c r="AG26" i="9" s="1"/>
  <c r="J25" i="9"/>
  <c r="G25" i="9"/>
  <c r="L25" i="9" s="1"/>
  <c r="B25" i="9"/>
  <c r="U24" i="9"/>
  <c r="AR24" i="9"/>
  <c r="AN25" i="6"/>
  <c r="AO25" i="6"/>
  <c r="T25" i="6"/>
  <c r="AN25" i="7"/>
  <c r="AF25" i="7"/>
  <c r="AH25" i="7" s="1"/>
  <c r="U24" i="7"/>
  <c r="AR24" i="7"/>
  <c r="AO25" i="7"/>
  <c r="J25" i="7"/>
  <c r="AT25" i="7" s="1"/>
  <c r="B25" i="7"/>
  <c r="G25" i="7"/>
  <c r="L25" i="7" s="1"/>
  <c r="M25" i="6"/>
  <c r="X26" i="6"/>
  <c r="S25" i="6"/>
  <c r="P26" i="6"/>
  <c r="L43" i="5"/>
  <c r="V31" i="5"/>
  <c r="E32" i="5"/>
  <c r="F32" i="5" s="1"/>
  <c r="I32" i="5"/>
  <c r="J32" i="5" s="1"/>
  <c r="P32" i="5"/>
  <c r="O32" i="5"/>
  <c r="Q32" i="5" s="1"/>
  <c r="O25" i="3"/>
  <c r="B26" i="3"/>
  <c r="J25" i="3"/>
  <c r="K25" i="3"/>
  <c r="I25" i="3"/>
  <c r="AS25" i="9" l="1"/>
  <c r="K25" i="9"/>
  <c r="M25" i="9" s="1"/>
  <c r="S25" i="9"/>
  <c r="AF26" i="9"/>
  <c r="AH26" i="9" s="1"/>
  <c r="AN26" i="9"/>
  <c r="X26" i="7"/>
  <c r="AI25" i="7"/>
  <c r="K25" i="7"/>
  <c r="M25" i="7" s="1"/>
  <c r="S25" i="7"/>
  <c r="T25" i="7"/>
  <c r="C26" i="6"/>
  <c r="G26" i="6" s="1"/>
  <c r="L26" i="6" s="1"/>
  <c r="N25" i="6"/>
  <c r="AP25" i="6"/>
  <c r="AS25" i="6"/>
  <c r="AE26" i="6"/>
  <c r="W26" i="6"/>
  <c r="AB26" i="6"/>
  <c r="AG26" i="6" s="1"/>
  <c r="B33" i="5"/>
  <c r="H32" i="5"/>
  <c r="U32" i="5"/>
  <c r="T32" i="5"/>
  <c r="V32" i="5" s="1"/>
  <c r="N33" i="5"/>
  <c r="H26" i="3"/>
  <c r="N25" i="3"/>
  <c r="P25" i="3" s="1"/>
  <c r="E26" i="3"/>
  <c r="F26" i="3" s="1"/>
  <c r="T25" i="9" l="1"/>
  <c r="AO26" i="9"/>
  <c r="X27" i="9"/>
  <c r="AI26" i="9"/>
  <c r="C26" i="9"/>
  <c r="N25" i="9"/>
  <c r="J26" i="6"/>
  <c r="K26" i="6" s="1"/>
  <c r="M26" i="6" s="1"/>
  <c r="N26" i="6" s="1"/>
  <c r="B26" i="6"/>
  <c r="C26" i="7"/>
  <c r="N25" i="7"/>
  <c r="AE26" i="7"/>
  <c r="AU26" i="7" s="1"/>
  <c r="W26" i="7"/>
  <c r="AB26" i="7"/>
  <c r="AG26" i="7" s="1"/>
  <c r="AP25" i="7"/>
  <c r="AS25" i="7"/>
  <c r="U25" i="6"/>
  <c r="AR25" i="6"/>
  <c r="AF26" i="6"/>
  <c r="AH26" i="6" s="1"/>
  <c r="AI26" i="6" s="1"/>
  <c r="AN26" i="6"/>
  <c r="R27" i="6"/>
  <c r="P33" i="5"/>
  <c r="O33" i="5"/>
  <c r="Q33" i="5" s="1"/>
  <c r="E33" i="5"/>
  <c r="F33" i="5" s="1"/>
  <c r="I33" i="5"/>
  <c r="J33" i="5" s="1"/>
  <c r="O26" i="3"/>
  <c r="B27" i="3"/>
  <c r="J26" i="3"/>
  <c r="K26" i="3"/>
  <c r="I26" i="3"/>
  <c r="AB27" i="9" l="1"/>
  <c r="AG27" i="9" s="1"/>
  <c r="W27" i="9"/>
  <c r="AE27" i="9"/>
  <c r="AR25" i="9"/>
  <c r="U25" i="9"/>
  <c r="J26" i="9"/>
  <c r="B26" i="9"/>
  <c r="G26" i="9"/>
  <c r="L26" i="9" s="1"/>
  <c r="AP26" i="9"/>
  <c r="AS26" i="9"/>
  <c r="AO26" i="6"/>
  <c r="S26" i="6"/>
  <c r="T26" i="6"/>
  <c r="AO26" i="7"/>
  <c r="AN26" i="7"/>
  <c r="AF26" i="7"/>
  <c r="AH26" i="7" s="1"/>
  <c r="AR25" i="7"/>
  <c r="U25" i="7"/>
  <c r="J26" i="7"/>
  <c r="AT26" i="7" s="1"/>
  <c r="B26" i="7"/>
  <c r="G26" i="7"/>
  <c r="L26" i="7" s="1"/>
  <c r="X27" i="6"/>
  <c r="C27" i="6"/>
  <c r="P27" i="6"/>
  <c r="N34" i="5"/>
  <c r="T33" i="5"/>
  <c r="U33" i="5"/>
  <c r="H33" i="5"/>
  <c r="B34" i="5"/>
  <c r="H27" i="3"/>
  <c r="N26" i="3"/>
  <c r="P26" i="3" s="1"/>
  <c r="E27" i="3"/>
  <c r="F27" i="3" s="1"/>
  <c r="AF27" i="9" l="1"/>
  <c r="AH27" i="9" s="1"/>
  <c r="AN27" i="9"/>
  <c r="S26" i="9"/>
  <c r="K26" i="9"/>
  <c r="T26" i="9" s="1"/>
  <c r="T26" i="7"/>
  <c r="X27" i="7"/>
  <c r="AI26" i="7"/>
  <c r="S26" i="7"/>
  <c r="K26" i="7"/>
  <c r="M26" i="7"/>
  <c r="J27" i="6"/>
  <c r="U26" i="6"/>
  <c r="AR26" i="6"/>
  <c r="AP26" i="6"/>
  <c r="AS26" i="6"/>
  <c r="AE27" i="6"/>
  <c r="W27" i="6"/>
  <c r="AB27" i="6"/>
  <c r="AG27" i="6" s="1"/>
  <c r="K27" i="6"/>
  <c r="B27" i="6"/>
  <c r="G27" i="6"/>
  <c r="L27" i="6" s="1"/>
  <c r="R28" i="6"/>
  <c r="V33" i="5"/>
  <c r="E34" i="5"/>
  <c r="F34" i="5" s="1"/>
  <c r="I34" i="5"/>
  <c r="J34" i="5" s="1"/>
  <c r="P34" i="5"/>
  <c r="O34" i="5"/>
  <c r="B28" i="3"/>
  <c r="O27" i="3"/>
  <c r="J27" i="3"/>
  <c r="K27" i="3" s="1"/>
  <c r="I27" i="3"/>
  <c r="M26" i="9" l="1"/>
  <c r="N26" i="9" s="1"/>
  <c r="X28" i="9"/>
  <c r="AI27" i="9"/>
  <c r="AO27" i="9"/>
  <c r="C27" i="9"/>
  <c r="T27" i="6"/>
  <c r="N26" i="7"/>
  <c r="C27" i="7"/>
  <c r="AB27" i="7"/>
  <c r="AG27" i="7" s="1"/>
  <c r="W27" i="7"/>
  <c r="AE27" i="7"/>
  <c r="AU27" i="7" s="1"/>
  <c r="AP26" i="7"/>
  <c r="AS26" i="7"/>
  <c r="M27" i="6"/>
  <c r="N27" i="6" s="1"/>
  <c r="AF27" i="6"/>
  <c r="AH27" i="6" s="1"/>
  <c r="AI27" i="6" s="1"/>
  <c r="AN27" i="6"/>
  <c r="S27" i="6"/>
  <c r="P28" i="6"/>
  <c r="Q34" i="5"/>
  <c r="B35" i="5"/>
  <c r="U34" i="5"/>
  <c r="H34" i="5"/>
  <c r="N35" i="5"/>
  <c r="T34" i="5"/>
  <c r="H28" i="3"/>
  <c r="N27" i="3"/>
  <c r="P27" i="3" s="1"/>
  <c r="E28" i="3"/>
  <c r="F28" i="3" s="1"/>
  <c r="AR26" i="9" l="1"/>
  <c r="U26" i="9"/>
  <c r="AE28" i="9"/>
  <c r="W28" i="9"/>
  <c r="AB28" i="9"/>
  <c r="AG28" i="9" s="1"/>
  <c r="J27" i="9"/>
  <c r="B27" i="9"/>
  <c r="G27" i="9"/>
  <c r="L27" i="9" s="1"/>
  <c r="AP27" i="9"/>
  <c r="AS27" i="9"/>
  <c r="AO27" i="6"/>
  <c r="AO27" i="7"/>
  <c r="J27" i="7"/>
  <c r="AT27" i="7" s="1"/>
  <c r="B27" i="7"/>
  <c r="G27" i="7"/>
  <c r="L27" i="7" s="1"/>
  <c r="AN27" i="7"/>
  <c r="AF27" i="7"/>
  <c r="AH27" i="7" s="1"/>
  <c r="U26" i="7"/>
  <c r="AR26" i="7"/>
  <c r="C28" i="6"/>
  <c r="J28" i="6" s="1"/>
  <c r="X28" i="6"/>
  <c r="R29" i="6"/>
  <c r="P35" i="5"/>
  <c r="O35" i="5"/>
  <c r="Q35" i="5" s="1"/>
  <c r="V34" i="5"/>
  <c r="E35" i="5"/>
  <c r="F35" i="5" s="1"/>
  <c r="I35" i="5"/>
  <c r="J35" i="5" s="1"/>
  <c r="O28" i="3"/>
  <c r="B29" i="3"/>
  <c r="J28" i="3"/>
  <c r="K28" i="3" s="1"/>
  <c r="I28" i="3"/>
  <c r="K27" i="9" l="1"/>
  <c r="M27" i="9" s="1"/>
  <c r="S27" i="9"/>
  <c r="AF28" i="9"/>
  <c r="AO28" i="9" s="1"/>
  <c r="AN28" i="9"/>
  <c r="B28" i="6"/>
  <c r="AI27" i="7"/>
  <c r="X28" i="7"/>
  <c r="S27" i="7"/>
  <c r="K27" i="7"/>
  <c r="M27" i="7" s="1"/>
  <c r="T27" i="7"/>
  <c r="G28" i="6"/>
  <c r="L28" i="6" s="1"/>
  <c r="U27" i="6"/>
  <c r="AR27" i="6"/>
  <c r="AP27" i="6"/>
  <c r="AS27" i="6"/>
  <c r="AE28" i="6"/>
  <c r="W28" i="6"/>
  <c r="AB28" i="6"/>
  <c r="AG28" i="6" s="1"/>
  <c r="K28" i="6"/>
  <c r="P29" i="6"/>
  <c r="N36" i="5"/>
  <c r="T35" i="5"/>
  <c r="U35" i="5"/>
  <c r="H35" i="5"/>
  <c r="B36" i="5"/>
  <c r="N28" i="3"/>
  <c r="P28" i="3" s="1"/>
  <c r="H29" i="3"/>
  <c r="E29" i="3"/>
  <c r="F29" i="3" s="1"/>
  <c r="AH28" i="9" l="1"/>
  <c r="AI28" i="9" s="1"/>
  <c r="T27" i="9"/>
  <c r="N27" i="9"/>
  <c r="C28" i="9"/>
  <c r="T28" i="6"/>
  <c r="S28" i="6"/>
  <c r="N27" i="7"/>
  <c r="C28" i="7"/>
  <c r="W28" i="7"/>
  <c r="AB28" i="7"/>
  <c r="AG28" i="7" s="1"/>
  <c r="AE28" i="7"/>
  <c r="AU28" i="7" s="1"/>
  <c r="AP27" i="7"/>
  <c r="AS27" i="7"/>
  <c r="M28" i="6"/>
  <c r="N28" i="6" s="1"/>
  <c r="AF28" i="6"/>
  <c r="AH28" i="6" s="1"/>
  <c r="AI28" i="6" s="1"/>
  <c r="AN28" i="6"/>
  <c r="R30" i="6"/>
  <c r="E36" i="5"/>
  <c r="F36" i="5" s="1"/>
  <c r="I36" i="5"/>
  <c r="J36" i="5" s="1"/>
  <c r="P36" i="5"/>
  <c r="O36" i="5"/>
  <c r="V35" i="5"/>
  <c r="O29" i="3"/>
  <c r="B30" i="3"/>
  <c r="J29" i="3"/>
  <c r="I29" i="3"/>
  <c r="K29" i="3" s="1"/>
  <c r="X29" i="9" l="1"/>
  <c r="AB29" i="9" s="1"/>
  <c r="AG29" i="9" s="1"/>
  <c r="G28" i="9"/>
  <c r="L28" i="9" s="1"/>
  <c r="B28" i="9"/>
  <c r="J28" i="9"/>
  <c r="U27" i="9"/>
  <c r="AR27" i="9"/>
  <c r="AS28" i="9"/>
  <c r="AP28" i="9"/>
  <c r="AO28" i="6"/>
  <c r="C29" i="6"/>
  <c r="B29" i="6" s="1"/>
  <c r="U27" i="7"/>
  <c r="AR27" i="7"/>
  <c r="AO28" i="7"/>
  <c r="AF28" i="7"/>
  <c r="AH28" i="7" s="1"/>
  <c r="AN28" i="7"/>
  <c r="G28" i="7"/>
  <c r="L28" i="7" s="1"/>
  <c r="B28" i="7"/>
  <c r="J28" i="7"/>
  <c r="AT28" i="7" s="1"/>
  <c r="U28" i="6"/>
  <c r="AR28" i="6"/>
  <c r="X29" i="6"/>
  <c r="P30" i="6"/>
  <c r="Q36" i="5"/>
  <c r="N37" i="5"/>
  <c r="T36" i="5"/>
  <c r="B37" i="5"/>
  <c r="H36" i="5"/>
  <c r="U36" i="5"/>
  <c r="H30" i="3"/>
  <c r="N29" i="3"/>
  <c r="P29" i="3" s="1"/>
  <c r="F30" i="3"/>
  <c r="E30" i="3"/>
  <c r="W29" i="9" l="1"/>
  <c r="AE29" i="9"/>
  <c r="AF29" i="9" s="1"/>
  <c r="K28" i="9"/>
  <c r="M28" i="9" s="1"/>
  <c r="S28" i="9"/>
  <c r="J29" i="6"/>
  <c r="K29" i="6" s="1"/>
  <c r="G29" i="6"/>
  <c r="L29" i="6" s="1"/>
  <c r="T28" i="7"/>
  <c r="X29" i="7"/>
  <c r="AI28" i="7"/>
  <c r="K28" i="7"/>
  <c r="M28" i="7" s="1"/>
  <c r="S28" i="7"/>
  <c r="AP28" i="6"/>
  <c r="AS28" i="6"/>
  <c r="AE29" i="6"/>
  <c r="W29" i="6"/>
  <c r="AB29" i="6"/>
  <c r="AG29" i="6" s="1"/>
  <c r="S29" i="6"/>
  <c r="P37" i="5"/>
  <c r="O37" i="5"/>
  <c r="Q37" i="5" s="1"/>
  <c r="E37" i="5"/>
  <c r="F37" i="5" s="1"/>
  <c r="I37" i="5"/>
  <c r="J37" i="5" s="1"/>
  <c r="V36" i="5"/>
  <c r="O30" i="3"/>
  <c r="B31" i="3"/>
  <c r="J30" i="3"/>
  <c r="K30" i="3"/>
  <c r="I30" i="3"/>
  <c r="AN29" i="9" l="1"/>
  <c r="AO29" i="9"/>
  <c r="AH29" i="9"/>
  <c r="X30" i="9" s="1"/>
  <c r="T28" i="9"/>
  <c r="N28" i="9"/>
  <c r="C29" i="9"/>
  <c r="T29" i="6"/>
  <c r="M29" i="6"/>
  <c r="N29" i="6" s="1"/>
  <c r="N28" i="7"/>
  <c r="C29" i="7"/>
  <c r="AS28" i="7"/>
  <c r="AP28" i="7"/>
  <c r="AE29" i="7"/>
  <c r="AU29" i="7" s="1"/>
  <c r="W29" i="7"/>
  <c r="AB29" i="7"/>
  <c r="AG29" i="7" s="1"/>
  <c r="AF29" i="6"/>
  <c r="AH29" i="6" s="1"/>
  <c r="AI29" i="6" s="1"/>
  <c r="AN29" i="6"/>
  <c r="R31" i="6"/>
  <c r="U37" i="5"/>
  <c r="B38" i="5"/>
  <c r="H37" i="5"/>
  <c r="N38" i="5"/>
  <c r="T37" i="5"/>
  <c r="V37" i="5" s="1"/>
  <c r="H31" i="3"/>
  <c r="N30" i="3"/>
  <c r="P30" i="3" s="1"/>
  <c r="E31" i="3"/>
  <c r="F31" i="3" s="1"/>
  <c r="AI29" i="9" l="1"/>
  <c r="AS29" i="9" s="1"/>
  <c r="U28" i="9"/>
  <c r="AR28" i="9"/>
  <c r="AE30" i="9"/>
  <c r="W30" i="9"/>
  <c r="AB30" i="9"/>
  <c r="AG30" i="9" s="1"/>
  <c r="J29" i="9"/>
  <c r="G29" i="9"/>
  <c r="L29" i="9" s="1"/>
  <c r="B29" i="9"/>
  <c r="AO29" i="6"/>
  <c r="C30" i="6"/>
  <c r="G30" i="6" s="1"/>
  <c r="L30" i="6" s="1"/>
  <c r="U28" i="7"/>
  <c r="AR28" i="7"/>
  <c r="AO29" i="7"/>
  <c r="AN29" i="7"/>
  <c r="AF29" i="7"/>
  <c r="AH29" i="7" s="1"/>
  <c r="J29" i="7"/>
  <c r="AT29" i="7" s="1"/>
  <c r="B29" i="7"/>
  <c r="G29" i="7"/>
  <c r="L29" i="7" s="1"/>
  <c r="U29" i="6"/>
  <c r="AR29" i="6"/>
  <c r="X30" i="6"/>
  <c r="P31" i="6"/>
  <c r="P38" i="5"/>
  <c r="O38" i="5"/>
  <c r="Q38" i="5" s="1"/>
  <c r="E38" i="5"/>
  <c r="F38" i="5" s="1"/>
  <c r="I38" i="5"/>
  <c r="J38" i="5" s="1"/>
  <c r="B32" i="3"/>
  <c r="O31" i="3"/>
  <c r="J31" i="3"/>
  <c r="I31" i="3"/>
  <c r="K31" i="3" s="1"/>
  <c r="AP29" i="9" l="1"/>
  <c r="AF30" i="9"/>
  <c r="AH30" i="9" s="1"/>
  <c r="AN30" i="9"/>
  <c r="K29" i="9"/>
  <c r="M29" i="9" s="1"/>
  <c r="S29" i="9"/>
  <c r="B30" i="6"/>
  <c r="J30" i="6"/>
  <c r="K30" i="6" s="1"/>
  <c r="M30" i="6" s="1"/>
  <c r="N30" i="6" s="1"/>
  <c r="T29" i="7"/>
  <c r="AI29" i="7"/>
  <c r="X30" i="7"/>
  <c r="K29" i="7"/>
  <c r="M29" i="7" s="1"/>
  <c r="S29" i="7"/>
  <c r="AP29" i="6"/>
  <c r="AS29" i="6"/>
  <c r="AE30" i="6"/>
  <c r="W30" i="6"/>
  <c r="AB30" i="6"/>
  <c r="AG30" i="6" s="1"/>
  <c r="R32" i="6"/>
  <c r="B39" i="5"/>
  <c r="U38" i="5"/>
  <c r="H38" i="5"/>
  <c r="T38" i="5"/>
  <c r="N39" i="5"/>
  <c r="H32" i="3"/>
  <c r="N31" i="3"/>
  <c r="P31" i="3" s="1"/>
  <c r="E32" i="3"/>
  <c r="F32" i="3" s="1"/>
  <c r="AO30" i="9" l="1"/>
  <c r="C30" i="9"/>
  <c r="N29" i="9"/>
  <c r="X31" i="9"/>
  <c r="AI30" i="9"/>
  <c r="T29" i="9"/>
  <c r="T30" i="6"/>
  <c r="C31" i="6"/>
  <c r="J31" i="6" s="1"/>
  <c r="S30" i="6"/>
  <c r="C30" i="7"/>
  <c r="N29" i="7"/>
  <c r="AP29" i="7"/>
  <c r="AS29" i="7"/>
  <c r="AE30" i="7"/>
  <c r="AU30" i="7" s="1"/>
  <c r="W30" i="7"/>
  <c r="AB30" i="7"/>
  <c r="AG30" i="7" s="1"/>
  <c r="U30" i="6"/>
  <c r="AR30" i="6"/>
  <c r="AF30" i="6"/>
  <c r="AO30" i="6" s="1"/>
  <c r="AN30" i="6"/>
  <c r="P32" i="6"/>
  <c r="V38" i="5"/>
  <c r="P39" i="5"/>
  <c r="O39" i="5"/>
  <c r="Q39" i="5" s="1"/>
  <c r="E39" i="5"/>
  <c r="F39" i="5" s="1"/>
  <c r="I39" i="5"/>
  <c r="J39" i="5" s="1"/>
  <c r="O32" i="3"/>
  <c r="B33" i="3"/>
  <c r="J32" i="3"/>
  <c r="K32" i="3" s="1"/>
  <c r="I32" i="3"/>
  <c r="J30" i="9" l="1"/>
  <c r="B30" i="9"/>
  <c r="G30" i="9"/>
  <c r="L30" i="9" s="1"/>
  <c r="AP30" i="9"/>
  <c r="AS30" i="9"/>
  <c r="AB31" i="9"/>
  <c r="AG31" i="9" s="1"/>
  <c r="W31" i="9"/>
  <c r="AE31" i="9"/>
  <c r="AR29" i="9"/>
  <c r="U29" i="9"/>
  <c r="G31" i="6"/>
  <c r="L31" i="6" s="1"/>
  <c r="B31" i="6"/>
  <c r="AO30" i="7"/>
  <c r="AR29" i="7"/>
  <c r="U29" i="7"/>
  <c r="AN30" i="7"/>
  <c r="AF30" i="7"/>
  <c r="AH30" i="7" s="1"/>
  <c r="J30" i="7"/>
  <c r="AT30" i="7" s="1"/>
  <c r="B30" i="7"/>
  <c r="G30" i="7"/>
  <c r="L30" i="7" s="1"/>
  <c r="AH30" i="6"/>
  <c r="AI30" i="6" s="1"/>
  <c r="K31" i="6"/>
  <c r="U39" i="5"/>
  <c r="H39" i="5"/>
  <c r="B40" i="5"/>
  <c r="N40" i="5"/>
  <c r="T39" i="5"/>
  <c r="V39" i="5" s="1"/>
  <c r="N32" i="3"/>
  <c r="P32" i="3" s="1"/>
  <c r="H33" i="3"/>
  <c r="E33" i="3"/>
  <c r="F33" i="3" s="1"/>
  <c r="AF31" i="9" l="1"/>
  <c r="AO31" i="9" s="1"/>
  <c r="AN31" i="9"/>
  <c r="S30" i="9"/>
  <c r="K30" i="9"/>
  <c r="T30" i="9" s="1"/>
  <c r="T31" i="6"/>
  <c r="S31" i="6"/>
  <c r="M31" i="6"/>
  <c r="N31" i="6" s="1"/>
  <c r="AR31" i="6" s="1"/>
  <c r="X31" i="6"/>
  <c r="AE31" i="6" s="1"/>
  <c r="T30" i="7"/>
  <c r="AI30" i="7"/>
  <c r="X31" i="7"/>
  <c r="S30" i="7"/>
  <c r="K30" i="7"/>
  <c r="M30" i="7" s="1"/>
  <c r="AP30" i="6"/>
  <c r="AS30" i="6"/>
  <c r="R33" i="6"/>
  <c r="P40" i="5"/>
  <c r="O40" i="5"/>
  <c r="Q40" i="5" s="1"/>
  <c r="E40" i="5"/>
  <c r="F40" i="5" s="1"/>
  <c r="I40" i="5"/>
  <c r="J40" i="5" s="1"/>
  <c r="O33" i="3"/>
  <c r="B34" i="3"/>
  <c r="J33" i="3"/>
  <c r="K33" i="3"/>
  <c r="I33" i="3"/>
  <c r="AH31" i="9" l="1"/>
  <c r="AI31" i="9" s="1"/>
  <c r="M30" i="9"/>
  <c r="C31" i="9" s="1"/>
  <c r="C32" i="6"/>
  <c r="G32" i="6" s="1"/>
  <c r="L32" i="6" s="1"/>
  <c r="AB31" i="6"/>
  <c r="AG31" i="6" s="1"/>
  <c r="W31" i="6"/>
  <c r="C31" i="7"/>
  <c r="N30" i="7"/>
  <c r="AP30" i="7"/>
  <c r="AS30" i="7"/>
  <c r="AB31" i="7"/>
  <c r="AG31" i="7" s="1"/>
  <c r="W31" i="7"/>
  <c r="AE31" i="7"/>
  <c r="AU31" i="7" s="1"/>
  <c r="U31" i="6"/>
  <c r="AF31" i="6"/>
  <c r="AH31" i="6" s="1"/>
  <c r="AI31" i="6" s="1"/>
  <c r="P33" i="6"/>
  <c r="B41" i="5"/>
  <c r="H40" i="5"/>
  <c r="U40" i="5"/>
  <c r="T40" i="5"/>
  <c r="V40" i="5" s="1"/>
  <c r="N41" i="5"/>
  <c r="H34" i="3"/>
  <c r="N33" i="3"/>
  <c r="P33" i="3" s="1"/>
  <c r="E34" i="3"/>
  <c r="F34" i="3" s="1"/>
  <c r="X32" i="9" l="1"/>
  <c r="AB32" i="9" s="1"/>
  <c r="AG32" i="9" s="1"/>
  <c r="N30" i="9"/>
  <c r="AR30" i="9" s="1"/>
  <c r="AP31" i="9"/>
  <c r="AS31" i="9"/>
  <c r="J31" i="9"/>
  <c r="B31" i="9"/>
  <c r="G31" i="9"/>
  <c r="L31" i="9" s="1"/>
  <c r="AO31" i="6"/>
  <c r="J32" i="6"/>
  <c r="K32" i="6" s="1"/>
  <c r="B32" i="6"/>
  <c r="AN31" i="6"/>
  <c r="AN31" i="7"/>
  <c r="AF31" i="7"/>
  <c r="AH31" i="7" s="1"/>
  <c r="J31" i="7"/>
  <c r="AT31" i="7" s="1"/>
  <c r="B31" i="7"/>
  <c r="G31" i="7"/>
  <c r="L31" i="7" s="1"/>
  <c r="AO31" i="7"/>
  <c r="U30" i="7"/>
  <c r="AR30" i="7"/>
  <c r="X32" i="6"/>
  <c r="R34" i="6"/>
  <c r="P41" i="5"/>
  <c r="O41" i="5"/>
  <c r="Q41" i="5" s="1"/>
  <c r="E41" i="5"/>
  <c r="F41" i="5" s="1"/>
  <c r="I41" i="5"/>
  <c r="J41" i="5" s="1"/>
  <c r="O34" i="3"/>
  <c r="B35" i="3"/>
  <c r="J34" i="3"/>
  <c r="I34" i="3"/>
  <c r="K34" i="3" s="1"/>
  <c r="W32" i="9" l="1"/>
  <c r="AE32" i="9"/>
  <c r="AF32" i="9" s="1"/>
  <c r="U30" i="9"/>
  <c r="K31" i="9"/>
  <c r="M31" i="9" s="1"/>
  <c r="S31" i="9"/>
  <c r="T32" i="6"/>
  <c r="S32" i="6"/>
  <c r="M32" i="6"/>
  <c r="N32" i="6" s="1"/>
  <c r="AI31" i="7"/>
  <c r="X32" i="7"/>
  <c r="S31" i="7"/>
  <c r="K31" i="7"/>
  <c r="M31" i="7" s="1"/>
  <c r="T31" i="7"/>
  <c r="AP31" i="6"/>
  <c r="AS31" i="6"/>
  <c r="AE32" i="6"/>
  <c r="W32" i="6"/>
  <c r="AB32" i="6"/>
  <c r="AG32" i="6" s="1"/>
  <c r="P34" i="6"/>
  <c r="U41" i="5"/>
  <c r="H41" i="5"/>
  <c r="B42" i="5"/>
  <c r="N42" i="5"/>
  <c r="T41" i="5"/>
  <c r="V41" i="5" s="1"/>
  <c r="H35" i="3"/>
  <c r="N34" i="3"/>
  <c r="P34" i="3" s="1"/>
  <c r="F35" i="3"/>
  <c r="E35" i="3"/>
  <c r="AO32" i="9" l="1"/>
  <c r="AN32" i="9"/>
  <c r="AH32" i="9"/>
  <c r="AI32" i="9" s="1"/>
  <c r="T31" i="9"/>
  <c r="N31" i="9"/>
  <c r="C32" i="9"/>
  <c r="C33" i="6"/>
  <c r="J33" i="6" s="1"/>
  <c r="U32" i="6"/>
  <c r="AR32" i="6"/>
  <c r="N31" i="7"/>
  <c r="C32" i="7"/>
  <c r="W32" i="7"/>
  <c r="AB32" i="7"/>
  <c r="AG32" i="7" s="1"/>
  <c r="AE32" i="7"/>
  <c r="AU32" i="7" s="1"/>
  <c r="AP31" i="7"/>
  <c r="AS31" i="7"/>
  <c r="AF32" i="6"/>
  <c r="AO32" i="6" s="1"/>
  <c r="AN32" i="6"/>
  <c r="P42" i="5"/>
  <c r="O42" i="5"/>
  <c r="Q42" i="5" s="1"/>
  <c r="E42" i="5"/>
  <c r="F42" i="5" s="1"/>
  <c r="I42" i="5"/>
  <c r="J42" i="5" s="1"/>
  <c r="B36" i="3"/>
  <c r="O35" i="3"/>
  <c r="J35" i="3"/>
  <c r="K35" i="3" s="1"/>
  <c r="I35" i="3"/>
  <c r="X33" i="9" l="1"/>
  <c r="AE33" i="9" s="1"/>
  <c r="U31" i="9"/>
  <c r="AR31" i="9"/>
  <c r="AS32" i="9"/>
  <c r="AP32" i="9"/>
  <c r="G32" i="9"/>
  <c r="L32" i="9" s="1"/>
  <c r="B32" i="9"/>
  <c r="J32" i="9"/>
  <c r="B33" i="6"/>
  <c r="S33" i="6" s="1"/>
  <c r="G33" i="6"/>
  <c r="L33" i="6" s="1"/>
  <c r="K33" i="6"/>
  <c r="AF32" i="7"/>
  <c r="AH32" i="7" s="1"/>
  <c r="AN32" i="7"/>
  <c r="AO32" i="7"/>
  <c r="G32" i="7"/>
  <c r="L32" i="7" s="1"/>
  <c r="B32" i="7"/>
  <c r="J32" i="7"/>
  <c r="AT32" i="7" s="1"/>
  <c r="U31" i="7"/>
  <c r="AR31" i="7"/>
  <c r="AH32" i="6"/>
  <c r="AI32" i="6" s="1"/>
  <c r="R35" i="6"/>
  <c r="B43" i="5"/>
  <c r="U42" i="5"/>
  <c r="H42" i="5"/>
  <c r="N43" i="5"/>
  <c r="T42" i="5"/>
  <c r="H36" i="3"/>
  <c r="N35" i="3"/>
  <c r="P35" i="3" s="1"/>
  <c r="F36" i="3"/>
  <c r="O36" i="3" s="1"/>
  <c r="E36" i="3"/>
  <c r="AB33" i="9" l="1"/>
  <c r="AG33" i="9" s="1"/>
  <c r="W33" i="9"/>
  <c r="AN33" i="9" s="1"/>
  <c r="M33" i="6"/>
  <c r="K32" i="9"/>
  <c r="M32" i="9" s="1"/>
  <c r="S32" i="9"/>
  <c r="AF33" i="9"/>
  <c r="T33" i="6"/>
  <c r="X33" i="6"/>
  <c r="W33" i="6" s="1"/>
  <c r="N33" i="6"/>
  <c r="C34" i="6"/>
  <c r="T32" i="7"/>
  <c r="AI32" i="7"/>
  <c r="X33" i="7"/>
  <c r="K32" i="7"/>
  <c r="M32" i="7" s="1"/>
  <c r="S32" i="7"/>
  <c r="AP32" i="6"/>
  <c r="AS32" i="6"/>
  <c r="P35" i="6"/>
  <c r="V42" i="5"/>
  <c r="E43" i="5"/>
  <c r="F43" i="5" s="1"/>
  <c r="I43" i="5"/>
  <c r="J43" i="5" s="1"/>
  <c r="P43" i="5"/>
  <c r="O43" i="5"/>
  <c r="J36" i="3"/>
  <c r="I36" i="3"/>
  <c r="K36" i="3" s="1"/>
  <c r="N36" i="3" s="1"/>
  <c r="P36" i="3" s="1"/>
  <c r="AH33" i="9" l="1"/>
  <c r="X34" i="9" s="1"/>
  <c r="AO33" i="9"/>
  <c r="N32" i="9"/>
  <c r="C33" i="9"/>
  <c r="T32" i="9"/>
  <c r="AB33" i="6"/>
  <c r="AG33" i="6" s="1"/>
  <c r="AE33" i="6"/>
  <c r="AN33" i="6" s="1"/>
  <c r="B34" i="6"/>
  <c r="G34" i="6"/>
  <c r="L34" i="6" s="1"/>
  <c r="J34" i="6"/>
  <c r="U33" i="6"/>
  <c r="AR33" i="6"/>
  <c r="C33" i="7"/>
  <c r="N32" i="7"/>
  <c r="AB33" i="7"/>
  <c r="AG33" i="7" s="1"/>
  <c r="W33" i="7"/>
  <c r="AE33" i="7"/>
  <c r="AU33" i="7" s="1"/>
  <c r="AP32" i="7"/>
  <c r="AS32" i="7"/>
  <c r="Q43" i="5"/>
  <c r="T43" i="5" s="1"/>
  <c r="U43" i="5"/>
  <c r="V43" i="5" s="1"/>
  <c r="H43" i="5"/>
  <c r="O10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P14" i="2"/>
  <c r="C14" i="2"/>
  <c r="C15" i="2" s="1"/>
  <c r="AI33" i="9" l="1"/>
  <c r="AS33" i="9" s="1"/>
  <c r="U32" i="9"/>
  <c r="AR32" i="9"/>
  <c r="AE34" i="9"/>
  <c r="AB34" i="9"/>
  <c r="AG34" i="9" s="1"/>
  <c r="W34" i="9"/>
  <c r="J33" i="9"/>
  <c r="G33" i="9"/>
  <c r="L33" i="9" s="1"/>
  <c r="B33" i="9"/>
  <c r="AF33" i="6"/>
  <c r="AO33" i="6" s="1"/>
  <c r="K34" i="6"/>
  <c r="M34" i="6" s="1"/>
  <c r="S34" i="6"/>
  <c r="AO33" i="7"/>
  <c r="AR32" i="7"/>
  <c r="U32" i="7"/>
  <c r="AF33" i="7"/>
  <c r="AH33" i="7" s="1"/>
  <c r="AN33" i="7"/>
  <c r="G33" i="7"/>
  <c r="L33" i="7" s="1"/>
  <c r="B33" i="7"/>
  <c r="J33" i="7"/>
  <c r="AT33" i="7" s="1"/>
  <c r="R36" i="6"/>
  <c r="F14" i="2"/>
  <c r="H14" i="2" s="1"/>
  <c r="D15" i="2"/>
  <c r="I14" i="2"/>
  <c r="J14" i="2" s="1"/>
  <c r="C3" i="2"/>
  <c r="C6" i="2" s="1"/>
  <c r="O14" i="2"/>
  <c r="Q14" i="2" s="1"/>
  <c r="AP33" i="9" l="1"/>
  <c r="AN34" i="9"/>
  <c r="AF34" i="9"/>
  <c r="AH34" i="9" s="1"/>
  <c r="K33" i="9"/>
  <c r="T33" i="9" s="1"/>
  <c r="S33" i="9"/>
  <c r="AH33" i="6"/>
  <c r="AI33" i="6" s="1"/>
  <c r="AP33" i="6" s="1"/>
  <c r="T34" i="6"/>
  <c r="N34" i="6"/>
  <c r="C35" i="6"/>
  <c r="S33" i="7"/>
  <c r="K33" i="7"/>
  <c r="M33" i="7" s="1"/>
  <c r="X34" i="7"/>
  <c r="AI33" i="7"/>
  <c r="T33" i="7"/>
  <c r="X34" i="6"/>
  <c r="W34" i="6" s="1"/>
  <c r="P36" i="6"/>
  <c r="K15" i="2"/>
  <c r="L15" i="2" s="1"/>
  <c r="B15" i="2"/>
  <c r="E15" i="2" s="1"/>
  <c r="U14" i="2"/>
  <c r="C16" i="2"/>
  <c r="N15" i="2"/>
  <c r="O15" i="2" s="1"/>
  <c r="T14" i="2"/>
  <c r="AO34" i="9" l="1"/>
  <c r="M33" i="9"/>
  <c r="C34" i="9" s="1"/>
  <c r="X35" i="9"/>
  <c r="AI34" i="9"/>
  <c r="AS33" i="6"/>
  <c r="AB34" i="6"/>
  <c r="AG34" i="6" s="1"/>
  <c r="AE34" i="6"/>
  <c r="G35" i="6"/>
  <c r="L35" i="6" s="1"/>
  <c r="J35" i="6"/>
  <c r="B35" i="6"/>
  <c r="U34" i="6"/>
  <c r="AR34" i="6"/>
  <c r="C34" i="7"/>
  <c r="N33" i="7"/>
  <c r="AE34" i="7"/>
  <c r="AU34" i="7" s="1"/>
  <c r="W34" i="7"/>
  <c r="AB34" i="7"/>
  <c r="AG34" i="7" s="1"/>
  <c r="AS33" i="7"/>
  <c r="AP33" i="7"/>
  <c r="D16" i="2"/>
  <c r="K16" i="2"/>
  <c r="F15" i="2"/>
  <c r="H15" i="2" s="1"/>
  <c r="I15" i="2"/>
  <c r="J15" i="2" s="1"/>
  <c r="V14" i="2"/>
  <c r="P15" i="2"/>
  <c r="N33" i="9" l="1"/>
  <c r="AR33" i="9" s="1"/>
  <c r="J34" i="9"/>
  <c r="B34" i="9"/>
  <c r="G34" i="9"/>
  <c r="L34" i="9" s="1"/>
  <c r="AP34" i="9"/>
  <c r="AS34" i="9"/>
  <c r="W35" i="9"/>
  <c r="AE35" i="9"/>
  <c r="AB35" i="9"/>
  <c r="AG35" i="9" s="1"/>
  <c r="AF34" i="6"/>
  <c r="AN34" i="6"/>
  <c r="S35" i="6"/>
  <c r="K35" i="6"/>
  <c r="M35" i="6" s="1"/>
  <c r="AO34" i="7"/>
  <c r="U33" i="7"/>
  <c r="AR33" i="7"/>
  <c r="AN34" i="7"/>
  <c r="AF34" i="7"/>
  <c r="AH34" i="7" s="1"/>
  <c r="G34" i="7"/>
  <c r="L34" i="7" s="1"/>
  <c r="J34" i="7"/>
  <c r="AT34" i="7" s="1"/>
  <c r="B34" i="7"/>
  <c r="R37" i="6"/>
  <c r="B16" i="2"/>
  <c r="E16" i="2" s="1"/>
  <c r="L16" i="2"/>
  <c r="C17" i="2"/>
  <c r="U15" i="2"/>
  <c r="I16" i="2"/>
  <c r="J16" i="2" s="1"/>
  <c r="Q15" i="2"/>
  <c r="N16" i="2" s="1"/>
  <c r="O16" i="2" s="1"/>
  <c r="U33" i="9" l="1"/>
  <c r="K34" i="9"/>
  <c r="M34" i="9" s="1"/>
  <c r="S34" i="9"/>
  <c r="AF35" i="9"/>
  <c r="AO35" i="9" s="1"/>
  <c r="AN35" i="9"/>
  <c r="AH34" i="6"/>
  <c r="AI34" i="6" s="1"/>
  <c r="AP34" i="6" s="1"/>
  <c r="AO34" i="6"/>
  <c r="T35" i="6"/>
  <c r="N35" i="6"/>
  <c r="C36" i="6"/>
  <c r="T34" i="7"/>
  <c r="X35" i="7"/>
  <c r="AI34" i="7"/>
  <c r="K34" i="7"/>
  <c r="M34" i="7" s="1"/>
  <c r="S34" i="7"/>
  <c r="F16" i="2"/>
  <c r="H16" i="2" s="1"/>
  <c r="P37" i="6"/>
  <c r="D17" i="2"/>
  <c r="C18" i="2" s="1"/>
  <c r="T15" i="2"/>
  <c r="V15" i="2" s="1"/>
  <c r="P16" i="2"/>
  <c r="U16" i="2"/>
  <c r="B17" i="2"/>
  <c r="E17" i="2" s="1"/>
  <c r="AH35" i="9" l="1"/>
  <c r="X36" i="9" s="1"/>
  <c r="T34" i="9"/>
  <c r="C35" i="9"/>
  <c r="N34" i="9"/>
  <c r="AS34" i="6"/>
  <c r="X35" i="6"/>
  <c r="AE35" i="6" s="1"/>
  <c r="AF35" i="6" s="1"/>
  <c r="G36" i="6"/>
  <c r="L36" i="6" s="1"/>
  <c r="B36" i="6"/>
  <c r="J36" i="6"/>
  <c r="AR35" i="6"/>
  <c r="U35" i="6"/>
  <c r="AS34" i="7"/>
  <c r="AP34" i="7"/>
  <c r="C35" i="7"/>
  <c r="N34" i="7"/>
  <c r="W35" i="7"/>
  <c r="AE35" i="7"/>
  <c r="AU35" i="7" s="1"/>
  <c r="AB35" i="7"/>
  <c r="AG35" i="7" s="1"/>
  <c r="D18" i="2"/>
  <c r="K17" i="2"/>
  <c r="L17" i="2" s="1"/>
  <c r="I17" i="2"/>
  <c r="J17" i="2" s="1"/>
  <c r="F17" i="2"/>
  <c r="H17" i="2" s="1"/>
  <c r="Q16" i="2"/>
  <c r="T16" i="2" s="1"/>
  <c r="V16" i="2" s="1"/>
  <c r="AI35" i="9" l="1"/>
  <c r="AS35" i="9" s="1"/>
  <c r="AB36" i="9"/>
  <c r="AG36" i="9" s="1"/>
  <c r="W36" i="9"/>
  <c r="AE36" i="9"/>
  <c r="AR34" i="9"/>
  <c r="U34" i="9"/>
  <c r="J35" i="9"/>
  <c r="G35" i="9"/>
  <c r="L35" i="9" s="1"/>
  <c r="B35" i="9"/>
  <c r="AB35" i="6"/>
  <c r="AG35" i="6" s="1"/>
  <c r="AH35" i="6" s="1"/>
  <c r="AI35" i="6" s="1"/>
  <c r="W35" i="6"/>
  <c r="K36" i="6"/>
  <c r="M36" i="6" s="1"/>
  <c r="S36" i="6"/>
  <c r="AR34" i="7"/>
  <c r="U34" i="7"/>
  <c r="J35" i="7"/>
  <c r="AT35" i="7" s="1"/>
  <c r="G35" i="7"/>
  <c r="L35" i="7" s="1"/>
  <c r="B35" i="7"/>
  <c r="AN35" i="7"/>
  <c r="AF35" i="7"/>
  <c r="AH35" i="7" s="1"/>
  <c r="AO35" i="7"/>
  <c r="R38" i="6"/>
  <c r="K18" i="2"/>
  <c r="L18" i="2" s="1"/>
  <c r="C19" i="2"/>
  <c r="N17" i="2"/>
  <c r="O17" i="2" s="1"/>
  <c r="B18" i="2"/>
  <c r="E18" i="2" s="1"/>
  <c r="U17" i="2"/>
  <c r="AP35" i="9" l="1"/>
  <c r="AF36" i="9"/>
  <c r="AH36" i="9" s="1"/>
  <c r="AN36" i="9"/>
  <c r="S35" i="9"/>
  <c r="K35" i="9"/>
  <c r="M35" i="9" s="1"/>
  <c r="AO36" i="9"/>
  <c r="T36" i="6"/>
  <c r="AO35" i="6"/>
  <c r="AN35" i="6"/>
  <c r="X36" i="6"/>
  <c r="AE36" i="6" s="1"/>
  <c r="N36" i="6"/>
  <c r="C37" i="6"/>
  <c r="X36" i="7"/>
  <c r="AI35" i="7"/>
  <c r="T35" i="7"/>
  <c r="S35" i="7"/>
  <c r="K35" i="7"/>
  <c r="M35" i="7" s="1"/>
  <c r="AP35" i="6"/>
  <c r="AS35" i="6"/>
  <c r="P38" i="6"/>
  <c r="D19" i="2"/>
  <c r="C20" i="2" s="1"/>
  <c r="I18" i="2"/>
  <c r="J18" i="2" s="1"/>
  <c r="F18" i="2"/>
  <c r="H18" i="2" s="1"/>
  <c r="P17" i="2"/>
  <c r="Q17" i="2" s="1"/>
  <c r="T17" i="2" s="1"/>
  <c r="V17" i="2" s="1"/>
  <c r="T35" i="9" l="1"/>
  <c r="C36" i="9"/>
  <c r="N35" i="9"/>
  <c r="X37" i="9"/>
  <c r="AI36" i="9"/>
  <c r="AB36" i="6"/>
  <c r="AG36" i="6" s="1"/>
  <c r="W36" i="6"/>
  <c r="B37" i="6"/>
  <c r="G37" i="6"/>
  <c r="L37" i="6" s="1"/>
  <c r="J37" i="6"/>
  <c r="U36" i="6"/>
  <c r="AR36" i="6"/>
  <c r="C36" i="7"/>
  <c r="N35" i="7"/>
  <c r="AS35" i="7"/>
  <c r="AP35" i="7"/>
  <c r="AB36" i="7"/>
  <c r="AG36" i="7" s="1"/>
  <c r="W36" i="7"/>
  <c r="AE36" i="7"/>
  <c r="AU36" i="7" s="1"/>
  <c r="AF36" i="6"/>
  <c r="R39" i="6"/>
  <c r="D20" i="2"/>
  <c r="K19" i="2"/>
  <c r="L19" i="2" s="1"/>
  <c r="N18" i="2"/>
  <c r="O18" i="2" s="1"/>
  <c r="U18" i="2"/>
  <c r="B19" i="2"/>
  <c r="E19" i="2" s="1"/>
  <c r="J36" i="9" l="1"/>
  <c r="G36" i="9"/>
  <c r="L36" i="9" s="1"/>
  <c r="B36" i="9"/>
  <c r="AP36" i="9"/>
  <c r="AS36" i="9"/>
  <c r="AE37" i="9"/>
  <c r="W37" i="9"/>
  <c r="AB37" i="9"/>
  <c r="AG37" i="9" s="1"/>
  <c r="AR35" i="9"/>
  <c r="U35" i="9"/>
  <c r="AN36" i="6"/>
  <c r="AO36" i="6"/>
  <c r="K37" i="6"/>
  <c r="M37" i="6" s="1"/>
  <c r="S37" i="6"/>
  <c r="AO36" i="7"/>
  <c r="AR35" i="7"/>
  <c r="U35" i="7"/>
  <c r="AF36" i="7"/>
  <c r="AH36" i="7" s="1"/>
  <c r="AN36" i="7"/>
  <c r="B36" i="7"/>
  <c r="J36" i="7"/>
  <c r="AT36" i="7" s="1"/>
  <c r="G36" i="7"/>
  <c r="L36" i="7" s="1"/>
  <c r="AH36" i="6"/>
  <c r="AI36" i="6" s="1"/>
  <c r="P39" i="6"/>
  <c r="C21" i="2"/>
  <c r="K20" i="2"/>
  <c r="L20" i="2" s="1"/>
  <c r="I19" i="2"/>
  <c r="J19" i="2" s="1"/>
  <c r="F19" i="2"/>
  <c r="H19" i="2" s="1"/>
  <c r="P18" i="2"/>
  <c r="Q18" i="2" s="1"/>
  <c r="AF37" i="9" l="1"/>
  <c r="AH37" i="9" s="1"/>
  <c r="AN37" i="9"/>
  <c r="K36" i="9"/>
  <c r="T36" i="9" s="1"/>
  <c r="S36" i="9"/>
  <c r="T37" i="6"/>
  <c r="N37" i="6"/>
  <c r="C38" i="6"/>
  <c r="X37" i="7"/>
  <c r="AI36" i="7"/>
  <c r="S36" i="7"/>
  <c r="K36" i="7"/>
  <c r="M36" i="7" s="1"/>
  <c r="T36" i="7"/>
  <c r="X37" i="6"/>
  <c r="W37" i="6" s="1"/>
  <c r="AP36" i="6"/>
  <c r="AS36" i="6"/>
  <c r="R40" i="6"/>
  <c r="D21" i="2"/>
  <c r="T18" i="2"/>
  <c r="V18" i="2" s="1"/>
  <c r="N19" i="2"/>
  <c r="B20" i="2"/>
  <c r="E20" i="2" s="1"/>
  <c r="U19" i="2"/>
  <c r="M36" i="9" l="1"/>
  <c r="C37" i="9" s="1"/>
  <c r="X38" i="9"/>
  <c r="AI37" i="9"/>
  <c r="AO37" i="9"/>
  <c r="AB37" i="6"/>
  <c r="AG37" i="6" s="1"/>
  <c r="AE37" i="6"/>
  <c r="B38" i="6"/>
  <c r="G38" i="6"/>
  <c r="L38" i="6" s="1"/>
  <c r="J38" i="6"/>
  <c r="U37" i="6"/>
  <c r="AR37" i="6"/>
  <c r="C37" i="7"/>
  <c r="N36" i="7"/>
  <c r="AP36" i="7"/>
  <c r="AS36" i="7"/>
  <c r="AB37" i="7"/>
  <c r="AG37" i="7" s="1"/>
  <c r="W37" i="7"/>
  <c r="AE37" i="7"/>
  <c r="AU37" i="7" s="1"/>
  <c r="P40" i="6"/>
  <c r="C22" i="2"/>
  <c r="K21" i="2"/>
  <c r="L21" i="2" s="1"/>
  <c r="I20" i="2"/>
  <c r="J20" i="2" s="1"/>
  <c r="P19" i="2"/>
  <c r="O19" i="2"/>
  <c r="F20" i="2"/>
  <c r="H20" i="2" s="1"/>
  <c r="N36" i="9" l="1"/>
  <c r="U36" i="9" s="1"/>
  <c r="AE38" i="9"/>
  <c r="AB38" i="9"/>
  <c r="AG38" i="9" s="1"/>
  <c r="W38" i="9"/>
  <c r="AR36" i="9"/>
  <c r="G37" i="9"/>
  <c r="L37" i="9" s="1"/>
  <c r="B37" i="9"/>
  <c r="J37" i="9"/>
  <c r="AS37" i="9"/>
  <c r="AP37" i="9"/>
  <c r="AF37" i="6"/>
  <c r="AH37" i="6" s="1"/>
  <c r="AI37" i="6" s="1"/>
  <c r="AN37" i="6"/>
  <c r="S38" i="6"/>
  <c r="K38" i="6"/>
  <c r="M38" i="6" s="1"/>
  <c r="AR36" i="7"/>
  <c r="U36" i="7"/>
  <c r="AF37" i="7"/>
  <c r="AH37" i="7" s="1"/>
  <c r="AN37" i="7"/>
  <c r="G37" i="7"/>
  <c r="L37" i="7" s="1"/>
  <c r="B37" i="7"/>
  <c r="J37" i="7"/>
  <c r="AT37" i="7" s="1"/>
  <c r="AO37" i="7"/>
  <c r="D22" i="2"/>
  <c r="C23" i="2"/>
  <c r="Q19" i="2"/>
  <c r="T19" i="2" s="1"/>
  <c r="V19" i="2" s="1"/>
  <c r="U20" i="2"/>
  <c r="B21" i="2"/>
  <c r="E21" i="2" s="1"/>
  <c r="K37" i="9" l="1"/>
  <c r="T37" i="9" s="1"/>
  <c r="S37" i="9"/>
  <c r="AN38" i="9"/>
  <c r="AF38" i="9"/>
  <c r="AO38" i="9" s="1"/>
  <c r="AO37" i="6"/>
  <c r="T38" i="6"/>
  <c r="X38" i="6"/>
  <c r="AE38" i="6" s="1"/>
  <c r="C39" i="6"/>
  <c r="N38" i="6"/>
  <c r="S37" i="7"/>
  <c r="K37" i="7"/>
  <c r="M37" i="7" s="1"/>
  <c r="X38" i="7"/>
  <c r="AI37" i="7"/>
  <c r="T37" i="7"/>
  <c r="AP37" i="6"/>
  <c r="AS37" i="6"/>
  <c r="K22" i="2"/>
  <c r="L22" i="2" s="1"/>
  <c r="D23" i="2"/>
  <c r="K23" i="2" s="1"/>
  <c r="I21" i="2"/>
  <c r="J21" i="2" s="1"/>
  <c r="F21" i="2"/>
  <c r="H21" i="2" s="1"/>
  <c r="N20" i="2"/>
  <c r="O20" i="2" s="1"/>
  <c r="AH38" i="9" l="1"/>
  <c r="AI38" i="9" s="1"/>
  <c r="M37" i="9"/>
  <c r="N37" i="9" s="1"/>
  <c r="AB38" i="6"/>
  <c r="AG38" i="6" s="1"/>
  <c r="W38" i="6"/>
  <c r="U38" i="6"/>
  <c r="AR38" i="6"/>
  <c r="B39" i="6"/>
  <c r="G39" i="6"/>
  <c r="L39" i="6" s="1"/>
  <c r="J39" i="6"/>
  <c r="N37" i="7"/>
  <c r="C38" i="7"/>
  <c r="AE38" i="7"/>
  <c r="AU38" i="7" s="1"/>
  <c r="W38" i="7"/>
  <c r="AB38" i="7"/>
  <c r="AG38" i="7" s="1"/>
  <c r="AS37" i="7"/>
  <c r="AP37" i="7"/>
  <c r="AF38" i="6"/>
  <c r="R41" i="6"/>
  <c r="P41" i="6"/>
  <c r="L23" i="2"/>
  <c r="C24" i="2"/>
  <c r="D24" i="2"/>
  <c r="P20" i="2"/>
  <c r="Q20" i="2" s="1"/>
  <c r="N21" i="2" s="1"/>
  <c r="O21" i="2" s="1"/>
  <c r="U21" i="2"/>
  <c r="B22" i="2"/>
  <c r="E22" i="2" s="1"/>
  <c r="C38" i="9" l="1"/>
  <c r="G38" i="9" s="1"/>
  <c r="L38" i="9" s="1"/>
  <c r="X39" i="9"/>
  <c r="AE39" i="9" s="1"/>
  <c r="AP38" i="9"/>
  <c r="AS38" i="9"/>
  <c r="J38" i="9"/>
  <c r="U37" i="9"/>
  <c r="AR37" i="9"/>
  <c r="W39" i="9"/>
  <c r="AO38" i="6"/>
  <c r="AH38" i="6"/>
  <c r="AI38" i="6" s="1"/>
  <c r="AN38" i="6"/>
  <c r="S39" i="6"/>
  <c r="K39" i="6"/>
  <c r="M39" i="6" s="1"/>
  <c r="AO38" i="7"/>
  <c r="G38" i="7"/>
  <c r="L38" i="7" s="1"/>
  <c r="J38" i="7"/>
  <c r="AT38" i="7" s="1"/>
  <c r="B38" i="7"/>
  <c r="AN38" i="7"/>
  <c r="AF38" i="7"/>
  <c r="AH38" i="7" s="1"/>
  <c r="U37" i="7"/>
  <c r="AR37" i="7"/>
  <c r="K24" i="2"/>
  <c r="L24" i="2" s="1"/>
  <c r="I22" i="2"/>
  <c r="J22" i="2" s="1"/>
  <c r="C25" i="2"/>
  <c r="P21" i="2"/>
  <c r="Q21" i="2" s="1"/>
  <c r="T21" i="2" s="1"/>
  <c r="V21" i="2" s="1"/>
  <c r="T20" i="2"/>
  <c r="V20" i="2" s="1"/>
  <c r="F22" i="2"/>
  <c r="H22" i="2" s="1"/>
  <c r="B38" i="9" l="1"/>
  <c r="AB39" i="9"/>
  <c r="AG39" i="9" s="1"/>
  <c r="AF39" i="9"/>
  <c r="AN39" i="9"/>
  <c r="K38" i="9"/>
  <c r="M38" i="9" s="1"/>
  <c r="S38" i="9"/>
  <c r="T39" i="6"/>
  <c r="X39" i="6"/>
  <c r="AE39" i="6" s="1"/>
  <c r="N39" i="6"/>
  <c r="C40" i="6"/>
  <c r="T38" i="7"/>
  <c r="X39" i="7"/>
  <c r="AI38" i="7"/>
  <c r="K38" i="7"/>
  <c r="M38" i="7" s="1"/>
  <c r="S38" i="7"/>
  <c r="AP38" i="6"/>
  <c r="AS38" i="6"/>
  <c r="R42" i="6"/>
  <c r="P42" i="6"/>
  <c r="D25" i="2"/>
  <c r="N22" i="2"/>
  <c r="O22" i="2" s="1"/>
  <c r="B23" i="2"/>
  <c r="E23" i="2" s="1"/>
  <c r="U22" i="2"/>
  <c r="T38" i="9" l="1"/>
  <c r="AO39" i="9"/>
  <c r="AH39" i="9"/>
  <c r="AI39" i="9" s="1"/>
  <c r="N38" i="9"/>
  <c r="C39" i="9"/>
  <c r="W39" i="6"/>
  <c r="AB39" i="6"/>
  <c r="AG39" i="6" s="1"/>
  <c r="B40" i="6"/>
  <c r="G40" i="6"/>
  <c r="L40" i="6" s="1"/>
  <c r="J40" i="6"/>
  <c r="U39" i="6"/>
  <c r="AR39" i="6"/>
  <c r="AS38" i="7"/>
  <c r="AP38" i="7"/>
  <c r="N38" i="7"/>
  <c r="C39" i="7"/>
  <c r="W39" i="7"/>
  <c r="AE39" i="7"/>
  <c r="AU39" i="7" s="1"/>
  <c r="AB39" i="7"/>
  <c r="AG39" i="7" s="1"/>
  <c r="AF39" i="6"/>
  <c r="K25" i="2"/>
  <c r="L25" i="2" s="1"/>
  <c r="I23" i="2"/>
  <c r="J23" i="2" s="1"/>
  <c r="F23" i="2"/>
  <c r="H23" i="2" s="1"/>
  <c r="C26" i="2"/>
  <c r="P22" i="2"/>
  <c r="Q22" i="2" s="1"/>
  <c r="X40" i="9" l="1"/>
  <c r="AE40" i="9" s="1"/>
  <c r="J39" i="9"/>
  <c r="G39" i="9"/>
  <c r="L39" i="9" s="1"/>
  <c r="B39" i="9"/>
  <c r="AR38" i="9"/>
  <c r="U38" i="9"/>
  <c r="AS39" i="9"/>
  <c r="AP39" i="9"/>
  <c r="AN39" i="6"/>
  <c r="AO39" i="6"/>
  <c r="AH39" i="6"/>
  <c r="AI39" i="6" s="1"/>
  <c r="K40" i="6"/>
  <c r="M40" i="6" s="1"/>
  <c r="S40" i="6"/>
  <c r="AN39" i="7"/>
  <c r="AF39" i="7"/>
  <c r="AH39" i="7" s="1"/>
  <c r="AO39" i="7"/>
  <c r="J39" i="7"/>
  <c r="AT39" i="7" s="1"/>
  <c r="G39" i="7"/>
  <c r="L39" i="7" s="1"/>
  <c r="B39" i="7"/>
  <c r="AR38" i="7"/>
  <c r="U38" i="7"/>
  <c r="D26" i="2"/>
  <c r="T22" i="2"/>
  <c r="V22" i="2" s="1"/>
  <c r="N23" i="2"/>
  <c r="U23" i="2"/>
  <c r="B24" i="2"/>
  <c r="E24" i="2" s="1"/>
  <c r="W40" i="9" l="1"/>
  <c r="AB40" i="9"/>
  <c r="AG40" i="9" s="1"/>
  <c r="S39" i="9"/>
  <c r="K39" i="9"/>
  <c r="M39" i="9" s="1"/>
  <c r="AN40" i="9"/>
  <c r="AF40" i="9"/>
  <c r="AH40" i="9" s="1"/>
  <c r="T40" i="6"/>
  <c r="X40" i="6"/>
  <c r="AE40" i="6" s="1"/>
  <c r="C41" i="6"/>
  <c r="N40" i="6"/>
  <c r="T39" i="7"/>
  <c r="S39" i="7"/>
  <c r="K39" i="7"/>
  <c r="M39" i="7" s="1"/>
  <c r="X40" i="7"/>
  <c r="AI39" i="7"/>
  <c r="AP39" i="6"/>
  <c r="AS39" i="6"/>
  <c r="K26" i="2"/>
  <c r="L26" i="2" s="1"/>
  <c r="I24" i="2"/>
  <c r="J24" i="2" s="1"/>
  <c r="C27" i="2"/>
  <c r="P23" i="2"/>
  <c r="O23" i="2"/>
  <c r="F24" i="2"/>
  <c r="H24" i="2" s="1"/>
  <c r="T39" i="9" l="1"/>
  <c r="AO40" i="9"/>
  <c r="C40" i="9"/>
  <c r="N39" i="9"/>
  <c r="X41" i="9"/>
  <c r="AI40" i="9"/>
  <c r="AB40" i="6"/>
  <c r="AG40" i="6" s="1"/>
  <c r="W40" i="6"/>
  <c r="U40" i="6"/>
  <c r="AR40" i="6"/>
  <c r="B41" i="6"/>
  <c r="G41" i="6"/>
  <c r="L41" i="6" s="1"/>
  <c r="J41" i="6"/>
  <c r="C40" i="7"/>
  <c r="N39" i="7"/>
  <c r="AB40" i="7"/>
  <c r="AG40" i="7" s="1"/>
  <c r="W40" i="7"/>
  <c r="AE40" i="7"/>
  <c r="AU40" i="7" s="1"/>
  <c r="AS39" i="7"/>
  <c r="AP39" i="7"/>
  <c r="AF40" i="6"/>
  <c r="D27" i="2"/>
  <c r="Q23" i="2"/>
  <c r="N24" i="2" s="1"/>
  <c r="O24" i="2" s="1"/>
  <c r="U24" i="2"/>
  <c r="B25" i="2"/>
  <c r="E25" i="2" s="1"/>
  <c r="J40" i="9" l="1"/>
  <c r="G40" i="9"/>
  <c r="L40" i="9" s="1"/>
  <c r="B40" i="9"/>
  <c r="AP40" i="9"/>
  <c r="AS40" i="9"/>
  <c r="AE41" i="9"/>
  <c r="W41" i="9"/>
  <c r="AB41" i="9"/>
  <c r="AG41" i="9" s="1"/>
  <c r="AR39" i="9"/>
  <c r="U39" i="9"/>
  <c r="AO40" i="6"/>
  <c r="AH40" i="6"/>
  <c r="AI40" i="6" s="1"/>
  <c r="AN40" i="6"/>
  <c r="K41" i="6"/>
  <c r="M41" i="6" s="1"/>
  <c r="S41" i="6"/>
  <c r="AO40" i="7"/>
  <c r="AR39" i="7"/>
  <c r="U39" i="7"/>
  <c r="B40" i="7"/>
  <c r="J40" i="7"/>
  <c r="AT40" i="7" s="1"/>
  <c r="G40" i="7"/>
  <c r="L40" i="7" s="1"/>
  <c r="AF40" i="7"/>
  <c r="AH40" i="7" s="1"/>
  <c r="AN40" i="7"/>
  <c r="X41" i="6"/>
  <c r="K27" i="2"/>
  <c r="L27" i="2" s="1"/>
  <c r="I25" i="2"/>
  <c r="J25" i="2" s="1"/>
  <c r="C28" i="2"/>
  <c r="P24" i="2"/>
  <c r="Q24" i="2" s="1"/>
  <c r="N25" i="2" s="1"/>
  <c r="O25" i="2" s="1"/>
  <c r="T23" i="2"/>
  <c r="V23" i="2" s="1"/>
  <c r="F25" i="2"/>
  <c r="H25" i="2" s="1"/>
  <c r="AF41" i="9" l="1"/>
  <c r="AH41" i="9" s="1"/>
  <c r="AN41" i="9"/>
  <c r="K40" i="9"/>
  <c r="T40" i="9" s="1"/>
  <c r="S40" i="9"/>
  <c r="T41" i="6"/>
  <c r="N41" i="6"/>
  <c r="C42" i="6"/>
  <c r="X41" i="7"/>
  <c r="AI40" i="7"/>
  <c r="S40" i="7"/>
  <c r="K40" i="7"/>
  <c r="M40" i="7" s="1"/>
  <c r="T40" i="7"/>
  <c r="AP40" i="6"/>
  <c r="AS40" i="6"/>
  <c r="AE41" i="6"/>
  <c r="W41" i="6"/>
  <c r="AB41" i="6"/>
  <c r="AG41" i="6" s="1"/>
  <c r="D28" i="2"/>
  <c r="T24" i="2"/>
  <c r="V24" i="2" s="1"/>
  <c r="B26" i="2"/>
  <c r="E26" i="2" s="1"/>
  <c r="U25" i="2"/>
  <c r="P25" i="2"/>
  <c r="AI41" i="9" l="1"/>
  <c r="X42" i="9"/>
  <c r="AO41" i="9"/>
  <c r="M40" i="9"/>
  <c r="J42" i="6"/>
  <c r="K42" i="6" s="1"/>
  <c r="B42" i="6"/>
  <c r="G42" i="6"/>
  <c r="L42" i="6" s="1"/>
  <c r="U41" i="6"/>
  <c r="AR41" i="6"/>
  <c r="N40" i="7"/>
  <c r="C41" i="7"/>
  <c r="AP40" i="7"/>
  <c r="AS40" i="7"/>
  <c r="AB41" i="7"/>
  <c r="AG41" i="7" s="1"/>
  <c r="W41" i="7"/>
  <c r="AE41" i="7"/>
  <c r="AU41" i="7" s="1"/>
  <c r="AF41" i="6"/>
  <c r="AH41" i="6" s="1"/>
  <c r="AI41" i="6" s="1"/>
  <c r="AN41" i="6"/>
  <c r="K28" i="2"/>
  <c r="L28" i="2" s="1"/>
  <c r="I26" i="2"/>
  <c r="J26" i="2" s="1"/>
  <c r="F26" i="2"/>
  <c r="H26" i="2" s="1"/>
  <c r="C29" i="2"/>
  <c r="Q25" i="2"/>
  <c r="T25" i="2" s="1"/>
  <c r="V25" i="2" s="1"/>
  <c r="AS41" i="9" l="1"/>
  <c r="AP41" i="9"/>
  <c r="C41" i="9"/>
  <c r="N40" i="9"/>
  <c r="AE42" i="9"/>
  <c r="AB42" i="9"/>
  <c r="AG42" i="9" s="1"/>
  <c r="W42" i="9"/>
  <c r="T42" i="6"/>
  <c r="AO41" i="6"/>
  <c r="S42" i="6"/>
  <c r="M42" i="6"/>
  <c r="N42" i="6" s="1"/>
  <c r="G41" i="7"/>
  <c r="L41" i="7" s="1"/>
  <c r="B41" i="7"/>
  <c r="J41" i="7"/>
  <c r="AT41" i="7" s="1"/>
  <c r="AF41" i="7"/>
  <c r="AH41" i="7" s="1"/>
  <c r="AI41" i="7" s="1"/>
  <c r="AN41" i="7"/>
  <c r="AO41" i="7"/>
  <c r="AR40" i="7"/>
  <c r="U40" i="7"/>
  <c r="X42" i="6"/>
  <c r="D29" i="2"/>
  <c r="N26" i="2"/>
  <c r="B27" i="2"/>
  <c r="E27" i="2" s="1"/>
  <c r="U26" i="2"/>
  <c r="U40" i="9" l="1"/>
  <c r="AR40" i="9"/>
  <c r="G41" i="9"/>
  <c r="L41" i="9" s="1"/>
  <c r="B41" i="9"/>
  <c r="J41" i="9"/>
  <c r="AN42" i="9"/>
  <c r="AF42" i="9"/>
  <c r="AO42" i="9" s="1"/>
  <c r="U42" i="6"/>
  <c r="AR42" i="6"/>
  <c r="T41" i="7"/>
  <c r="AS41" i="7"/>
  <c r="AP41" i="7"/>
  <c r="S41" i="7"/>
  <c r="K41" i="7"/>
  <c r="M41" i="7" s="1"/>
  <c r="N41" i="7" s="1"/>
  <c r="AP41" i="6"/>
  <c r="AS41" i="6"/>
  <c r="AE42" i="6"/>
  <c r="W42" i="6"/>
  <c r="AB42" i="6"/>
  <c r="AG42" i="6" s="1"/>
  <c r="K29" i="2"/>
  <c r="L29" i="2" s="1"/>
  <c r="I27" i="2"/>
  <c r="J27" i="2" s="1"/>
  <c r="C30" i="2"/>
  <c r="P26" i="2"/>
  <c r="O26" i="2"/>
  <c r="F27" i="2"/>
  <c r="H27" i="2" s="1"/>
  <c r="AH42" i="9" l="1"/>
  <c r="AI42" i="9" s="1"/>
  <c r="AP42" i="9" s="1"/>
  <c r="K41" i="9"/>
  <c r="T41" i="9" s="1"/>
  <c r="M41" i="9"/>
  <c r="S41" i="9"/>
  <c r="U41" i="7"/>
  <c r="AR41" i="7"/>
  <c r="AF42" i="6"/>
  <c r="AH42" i="6" s="1"/>
  <c r="AI42" i="6" s="1"/>
  <c r="AN42" i="6"/>
  <c r="D30" i="2"/>
  <c r="Q26" i="2"/>
  <c r="T26" i="2" s="1"/>
  <c r="V26" i="2" s="1"/>
  <c r="U27" i="2"/>
  <c r="B28" i="2"/>
  <c r="E28" i="2" s="1"/>
  <c r="AS42" i="9" l="1"/>
  <c r="N41" i="9"/>
  <c r="C42" i="9"/>
  <c r="AO42" i="6"/>
  <c r="AP42" i="6"/>
  <c r="AS42" i="6"/>
  <c r="K30" i="2"/>
  <c r="L30" i="2" s="1"/>
  <c r="I28" i="2"/>
  <c r="J28" i="2" s="1"/>
  <c r="F28" i="2"/>
  <c r="H28" i="2" s="1"/>
  <c r="C31" i="2"/>
  <c r="N27" i="2"/>
  <c r="P27" i="2" s="1"/>
  <c r="J42" i="9" l="1"/>
  <c r="B42" i="9"/>
  <c r="G42" i="9"/>
  <c r="L42" i="9" s="1"/>
  <c r="U41" i="9"/>
  <c r="AR41" i="9"/>
  <c r="D31" i="2"/>
  <c r="O27" i="2"/>
  <c r="Q27" i="2" s="1"/>
  <c r="N28" i="2" s="1"/>
  <c r="O28" i="2" s="1"/>
  <c r="U28" i="2"/>
  <c r="B29" i="2"/>
  <c r="E29" i="2" s="1"/>
  <c r="K42" i="9" l="1"/>
  <c r="M42" i="9" s="1"/>
  <c r="N42" i="9" s="1"/>
  <c r="S42" i="9"/>
  <c r="K31" i="2"/>
  <c r="L31" i="2" s="1"/>
  <c r="I29" i="2"/>
  <c r="J29" i="2" s="1"/>
  <c r="C32" i="2"/>
  <c r="P28" i="2"/>
  <c r="Q28" i="2" s="1"/>
  <c r="N29" i="2" s="1"/>
  <c r="O29" i="2" s="1"/>
  <c r="T27" i="2"/>
  <c r="V27" i="2" s="1"/>
  <c r="F29" i="2"/>
  <c r="H29" i="2" s="1"/>
  <c r="AR42" i="9" l="1"/>
  <c r="U42" i="9"/>
  <c r="T42" i="9"/>
  <c r="D32" i="2"/>
  <c r="T28" i="2"/>
  <c r="V28" i="2" s="1"/>
  <c r="B30" i="2"/>
  <c r="E30" i="2" s="1"/>
  <c r="U29" i="2"/>
  <c r="P29" i="2"/>
  <c r="K32" i="2" l="1"/>
  <c r="L32" i="2" s="1"/>
  <c r="I30" i="2"/>
  <c r="J30" i="2" s="1"/>
  <c r="F30" i="2"/>
  <c r="H30" i="2" s="1"/>
  <c r="C33" i="2"/>
  <c r="Q29" i="2"/>
  <c r="N30" i="2" s="1"/>
  <c r="O30" i="2" s="1"/>
  <c r="D33" i="2" l="1"/>
  <c r="T29" i="2"/>
  <c r="V29" i="2" s="1"/>
  <c r="B31" i="2"/>
  <c r="E31" i="2" s="1"/>
  <c r="U30" i="2"/>
  <c r="P30" i="2"/>
  <c r="K33" i="2" l="1"/>
  <c r="L33" i="2" s="1"/>
  <c r="I31" i="2"/>
  <c r="J31" i="2" s="1"/>
  <c r="F31" i="2"/>
  <c r="H31" i="2" s="1"/>
  <c r="C34" i="2"/>
  <c r="Q30" i="2"/>
  <c r="T30" i="2" s="1"/>
  <c r="V30" i="2" s="1"/>
  <c r="D34" i="2" l="1"/>
  <c r="N31" i="2"/>
  <c r="U31" i="2"/>
  <c r="B32" i="2"/>
  <c r="E32" i="2" s="1"/>
  <c r="K34" i="2" l="1"/>
  <c r="L34" i="2" s="1"/>
  <c r="I32" i="2"/>
  <c r="J32" i="2" s="1"/>
  <c r="C35" i="2"/>
  <c r="P31" i="2"/>
  <c r="O31" i="2"/>
  <c r="F32" i="2"/>
  <c r="H32" i="2" s="1"/>
  <c r="D35" i="2" l="1"/>
  <c r="Q31" i="2"/>
  <c r="N32" i="2" s="1"/>
  <c r="O32" i="2" s="1"/>
  <c r="U32" i="2"/>
  <c r="B33" i="2"/>
  <c r="E33" i="2" s="1"/>
  <c r="K35" i="2" l="1"/>
  <c r="L35" i="2" s="1"/>
  <c r="I33" i="2"/>
  <c r="J33" i="2" s="1"/>
  <c r="C36" i="2"/>
  <c r="P32" i="2"/>
  <c r="Q32" i="2" s="1"/>
  <c r="N33" i="2" s="1"/>
  <c r="O33" i="2" s="1"/>
  <c r="T31" i="2"/>
  <c r="V31" i="2" s="1"/>
  <c r="F33" i="2"/>
  <c r="H33" i="2" s="1"/>
  <c r="D36" i="2" l="1"/>
  <c r="T32" i="2"/>
  <c r="V32" i="2" s="1"/>
  <c r="B34" i="2"/>
  <c r="E34" i="2" s="1"/>
  <c r="U33" i="2"/>
  <c r="P33" i="2"/>
  <c r="Q33" i="2" s="1"/>
  <c r="K36" i="2" l="1"/>
  <c r="L36" i="2" s="1"/>
  <c r="I34" i="2"/>
  <c r="J34" i="2" s="1"/>
  <c r="C37" i="2"/>
  <c r="N34" i="2"/>
  <c r="O34" i="2" s="1"/>
  <c r="T33" i="2"/>
  <c r="V33" i="2" s="1"/>
  <c r="F34" i="2"/>
  <c r="H34" i="2" s="1"/>
  <c r="D37" i="2" l="1"/>
  <c r="B35" i="2"/>
  <c r="E35" i="2" s="1"/>
  <c r="U34" i="2"/>
  <c r="P34" i="2"/>
  <c r="K37" i="2" l="1"/>
  <c r="L37" i="2" s="1"/>
  <c r="I35" i="2"/>
  <c r="J35" i="2" s="1"/>
  <c r="F35" i="2"/>
  <c r="H35" i="2" s="1"/>
  <c r="C38" i="2"/>
  <c r="Q34" i="2"/>
  <c r="T34" i="2" s="1"/>
  <c r="V34" i="2" s="1"/>
  <c r="D38" i="2" l="1"/>
  <c r="N35" i="2"/>
  <c r="U35" i="2"/>
  <c r="B36" i="2"/>
  <c r="E36" i="2" s="1"/>
  <c r="K38" i="2" l="1"/>
  <c r="L38" i="2" s="1"/>
  <c r="I36" i="2"/>
  <c r="J36" i="2" s="1"/>
  <c r="C39" i="2"/>
  <c r="P35" i="2"/>
  <c r="O35" i="2"/>
  <c r="F36" i="2"/>
  <c r="H36" i="2" s="1"/>
  <c r="D39" i="2" l="1"/>
  <c r="Q35" i="2"/>
  <c r="N36" i="2" s="1"/>
  <c r="O36" i="2" s="1"/>
  <c r="U36" i="2"/>
  <c r="B37" i="2"/>
  <c r="E37" i="2" s="1"/>
  <c r="K39" i="2" l="1"/>
  <c r="L39" i="2" s="1"/>
  <c r="I37" i="2"/>
  <c r="J37" i="2" s="1"/>
  <c r="C40" i="2"/>
  <c r="P36" i="2"/>
  <c r="Q36" i="2" s="1"/>
  <c r="N37" i="2" s="1"/>
  <c r="O37" i="2" s="1"/>
  <c r="T35" i="2"/>
  <c r="V35" i="2" s="1"/>
  <c r="F37" i="2"/>
  <c r="H37" i="2" s="1"/>
  <c r="D40" i="2" l="1"/>
  <c r="T36" i="2"/>
  <c r="V36" i="2" s="1"/>
  <c r="B38" i="2"/>
  <c r="E38" i="2" s="1"/>
  <c r="U37" i="2"/>
  <c r="P37" i="2"/>
  <c r="K40" i="2" l="1"/>
  <c r="L40" i="2" s="1"/>
  <c r="I38" i="2"/>
  <c r="J38" i="2" s="1"/>
  <c r="F38" i="2"/>
  <c r="H38" i="2" s="1"/>
  <c r="C41" i="2"/>
  <c r="Q37" i="2"/>
  <c r="N38" i="2" s="1"/>
  <c r="O38" i="2" s="1"/>
  <c r="D41" i="2" l="1"/>
  <c r="T37" i="2"/>
  <c r="V37" i="2" s="1"/>
  <c r="B39" i="2"/>
  <c r="E39" i="2" s="1"/>
  <c r="U38" i="2"/>
  <c r="P38" i="2"/>
  <c r="K41" i="2" l="1"/>
  <c r="L41" i="2" s="1"/>
  <c r="I39" i="2"/>
  <c r="J39" i="2" s="1"/>
  <c r="F39" i="2"/>
  <c r="H39" i="2" s="1"/>
  <c r="C42" i="2"/>
  <c r="Q38" i="2"/>
  <c r="N39" i="2" s="1"/>
  <c r="O39" i="2" s="1"/>
  <c r="D42" i="2" l="1"/>
  <c r="T38" i="2"/>
  <c r="V38" i="2" s="1"/>
  <c r="U39" i="2"/>
  <c r="B40" i="2"/>
  <c r="E40" i="2" s="1"/>
  <c r="P39" i="2"/>
  <c r="Q39" i="2" s="1"/>
  <c r="K42" i="2" l="1"/>
  <c r="L42" i="2" s="1"/>
  <c r="I40" i="2"/>
  <c r="J40" i="2" s="1"/>
  <c r="C43" i="2"/>
  <c r="N40" i="2"/>
  <c r="O40" i="2" s="1"/>
  <c r="T39" i="2"/>
  <c r="V39" i="2" s="1"/>
  <c r="F40" i="2"/>
  <c r="H40" i="2" s="1"/>
  <c r="D43" i="2" l="1"/>
  <c r="U40" i="2"/>
  <c r="B41" i="2"/>
  <c r="E41" i="2" s="1"/>
  <c r="P40" i="2"/>
  <c r="K43" i="2" l="1"/>
  <c r="L43" i="2" s="1"/>
  <c r="I41" i="2"/>
  <c r="J41" i="2" s="1"/>
  <c r="Q40" i="2"/>
  <c r="N41" i="2" s="1"/>
  <c r="O41" i="2" s="1"/>
  <c r="F41" i="2"/>
  <c r="H41" i="2" s="1"/>
  <c r="T40" i="2" l="1"/>
  <c r="V40" i="2" s="1"/>
  <c r="B42" i="2"/>
  <c r="E42" i="2" s="1"/>
  <c r="U41" i="2"/>
  <c r="P41" i="2"/>
  <c r="I42" i="2" l="1"/>
  <c r="J42" i="2" s="1"/>
  <c r="Q41" i="2"/>
  <c r="N42" i="2" s="1"/>
  <c r="O42" i="2" s="1"/>
  <c r="F42" i="2"/>
  <c r="H42" i="2" s="1"/>
  <c r="T41" i="2" l="1"/>
  <c r="V41" i="2" s="1"/>
  <c r="B43" i="2"/>
  <c r="E43" i="2" s="1"/>
  <c r="U42" i="2"/>
  <c r="P42" i="2"/>
  <c r="I43" i="2" l="1"/>
  <c r="J43" i="2" s="1"/>
  <c r="Q42" i="2"/>
  <c r="N43" i="2" s="1"/>
  <c r="O43" i="2" s="1"/>
  <c r="F43" i="2"/>
  <c r="H43" i="2" s="1"/>
  <c r="U43" i="2" l="1"/>
  <c r="T42" i="2"/>
  <c r="V42" i="2" s="1"/>
  <c r="P43" i="2"/>
  <c r="Q43" i="2" l="1"/>
  <c r="T43" i="2" s="1"/>
  <c r="V43" i="2" s="1"/>
</calcChain>
</file>

<file path=xl/sharedStrings.xml><?xml version="1.0" encoding="utf-8"?>
<sst xmlns="http://schemas.openxmlformats.org/spreadsheetml/2006/main" count="265" uniqueCount="63">
  <si>
    <t>Osinko</t>
  </si>
  <si>
    <t>kasvu</t>
  </si>
  <si>
    <t>Yhteensä</t>
  </si>
  <si>
    <t>Rahasto</t>
  </si>
  <si>
    <t>Kasvu</t>
  </si>
  <si>
    <t>vero</t>
  </si>
  <si>
    <t>Salkku</t>
  </si>
  <si>
    <t>Equity</t>
  </si>
  <si>
    <t>osingon kasvu</t>
  </si>
  <si>
    <t>pääoman kasvu</t>
  </si>
  <si>
    <t>Tuotto</t>
  </si>
  <si>
    <t>%</t>
  </si>
  <si>
    <t>Hallinnointi</t>
  </si>
  <si>
    <t>Lähdevero osingosta</t>
  </si>
  <si>
    <t>Netto-osinko</t>
  </si>
  <si>
    <t>Arvonnousu</t>
  </si>
  <si>
    <t>Osingonkasvu</t>
  </si>
  <si>
    <t>Osinkovero</t>
  </si>
  <si>
    <t>Vuosi</t>
  </si>
  <si>
    <t>Osingon kasvu</t>
  </si>
  <si>
    <t>Pääoma</t>
  </si>
  <si>
    <t>Kasvuluvut</t>
  </si>
  <si>
    <t>Osinkotesti</t>
  </si>
  <si>
    <t>Kuva</t>
  </si>
  <si>
    <t>Osinko, netto</t>
  </si>
  <si>
    <t>Osinko, brutto</t>
  </si>
  <si>
    <t>Kokonaistuotto</t>
  </si>
  <si>
    <t>Kasvu % osinko brutto</t>
  </si>
  <si>
    <t>Kasvu % osinko, netto</t>
  </si>
  <si>
    <t>arvon nousu</t>
  </si>
  <si>
    <t>arvonnousu</t>
  </si>
  <si>
    <t>lkm</t>
  </si>
  <si>
    <t>hinta</t>
  </si>
  <si>
    <t>osinkotuotto</t>
  </si>
  <si>
    <t>Arvon nousu</t>
  </si>
  <si>
    <t>Osinkotuotto alussa</t>
  </si>
  <si>
    <t>arvo alussa</t>
  </si>
  <si>
    <t>arvo ennen osinkojen uud. Sij.</t>
  </si>
  <si>
    <t>hinta lopussa</t>
  </si>
  <si>
    <t>arvo lopussa</t>
  </si>
  <si>
    <t>Salkun tuotto</t>
  </si>
  <si>
    <t>ostetut osakkeet</t>
  </si>
  <si>
    <t>Uudelleen sijoitus</t>
  </si>
  <si>
    <t>* Kyllä, Ei</t>
  </si>
  <si>
    <t>kyllä</t>
  </si>
  <si>
    <t>Osinkotuotto netto</t>
  </si>
  <si>
    <t>Osinko per osake, netto</t>
  </si>
  <si>
    <t>osinko/ osake</t>
  </si>
  <si>
    <t>Salkun kasvu</t>
  </si>
  <si>
    <t>Välityspalkkio</t>
  </si>
  <si>
    <t>välitys- palkkio</t>
  </si>
  <si>
    <t>KASVAVIEN OSINKOJEN SALKKU</t>
  </si>
  <si>
    <t>INDEKSIRAHASTOSALKKU</t>
  </si>
  <si>
    <t>ostetut osuudet</t>
  </si>
  <si>
    <t>Indeksi</t>
  </si>
  <si>
    <t>osinko/ osuus</t>
  </si>
  <si>
    <t>hallinnointi- palkkio</t>
  </si>
  <si>
    <t>SALKKU 1</t>
  </si>
  <si>
    <t>SALKKU 2</t>
  </si>
  <si>
    <t xml:space="preserve">Osinko 1 </t>
  </si>
  <si>
    <t>Osinko 2</t>
  </si>
  <si>
    <t>Lähdevero</t>
  </si>
  <si>
    <t>Alkusijoitus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</si>
</sst>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0.000"/>
    <numFmt numFmtId="166" formatCode="0.0000"/>
  </numFmts>
  <fonts count="4" x14ac:knownFonts="1">
    <font>
      <sz val="10"/>
      <color theme="1"/>
      <name val="Constantia"/>
      <family val="2"/>
    </font>
    <font>
      <sz val="10"/>
      <color theme="1"/>
      <name val="Constantia"/>
      <family val="2"/>
    </font>
    <font>
      <sz val="10"/>
      <color rgb="FFFF0000"/>
      <name val="Constantia"/>
      <family val="2"/>
    </font>
    <font>
      <b/>
      <u/>
      <sz val="10"/>
      <color theme="1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2" fontId="2" fillId="0" borderId="0" xfId="0" applyNumberFormat="1" applyFont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1" fontId="0" fillId="0" borderId="5" xfId="0" applyNumberFormat="1" applyBorder="1"/>
    <xf numFmtId="2" fontId="0" fillId="0" borderId="6" xfId="0" applyNumberFormat="1" applyBorder="1"/>
    <xf numFmtId="2" fontId="0" fillId="0" borderId="1" xfId="0" applyNumberFormat="1" applyBorder="1"/>
    <xf numFmtId="0" fontId="0" fillId="0" borderId="8" xfId="0" applyBorder="1"/>
    <xf numFmtId="10" fontId="0" fillId="0" borderId="9" xfId="0" applyNumberFormat="1" applyBorder="1"/>
    <xf numFmtId="9" fontId="0" fillId="0" borderId="9" xfId="0" applyNumberFormat="1" applyBorder="1"/>
    <xf numFmtId="0" fontId="0" fillId="0" borderId="9" xfId="0" applyNumberFormat="1" applyBorder="1"/>
    <xf numFmtId="0" fontId="0" fillId="0" borderId="9" xfId="0" applyBorder="1"/>
    <xf numFmtId="2" fontId="0" fillId="0" borderId="9" xfId="0" applyNumberFormat="1" applyBorder="1"/>
    <xf numFmtId="164" fontId="0" fillId="0" borderId="9" xfId="1" applyNumberFormat="1" applyFon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2" xfId="0" applyBorder="1"/>
    <xf numFmtId="2" fontId="0" fillId="0" borderId="12" xfId="0" applyNumberFormat="1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 applyBorder="1"/>
    <xf numFmtId="164" fontId="0" fillId="0" borderId="0" xfId="1" applyNumberFormat="1" applyFont="1" applyBorder="1"/>
    <xf numFmtId="10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2" fontId="0" fillId="0" borderId="13" xfId="0" applyNumberFormat="1" applyBorder="1"/>
    <xf numFmtId="164" fontId="0" fillId="0" borderId="13" xfId="1" applyNumberFormat="1" applyFont="1" applyBorder="1"/>
    <xf numFmtId="10" fontId="0" fillId="0" borderId="13" xfId="1" applyNumberFormat="1" applyFont="1" applyBorder="1"/>
    <xf numFmtId="164" fontId="0" fillId="0" borderId="7" xfId="1" applyNumberFormat="1" applyFont="1" applyBorder="1"/>
    <xf numFmtId="2" fontId="0" fillId="0" borderId="7" xfId="0" applyNumberFormat="1" applyBorder="1"/>
    <xf numFmtId="10" fontId="0" fillId="2" borderId="0" xfId="1" applyNumberFormat="1" applyFont="1" applyFill="1"/>
    <xf numFmtId="164" fontId="0" fillId="0" borderId="0" xfId="1" applyNumberFormat="1" applyFont="1" applyFill="1"/>
    <xf numFmtId="2" fontId="0" fillId="0" borderId="0" xfId="0" applyNumberFormat="1" applyFill="1"/>
    <xf numFmtId="2" fontId="0" fillId="0" borderId="9" xfId="0" applyNumberFormat="1" applyFill="1" applyBorder="1"/>
    <xf numFmtId="10" fontId="0" fillId="0" borderId="0" xfId="1" applyNumberFormat="1" applyFont="1" applyFill="1"/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Alkuperäinen!$N$6</c:f>
              <c:strCache>
                <c:ptCount val="1"/>
                <c:pt idx="0">
                  <c:v>Rahasto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Alkuperäinen!$M$7:$M$36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Alkuperäinen!$N$7:$N$36</c:f>
              <c:numCache>
                <c:formatCode>0.00</c:formatCode>
                <c:ptCount val="30"/>
                <c:pt idx="0">
                  <c:v>107.44</c:v>
                </c:pt>
                <c:pt idx="1">
                  <c:v>115.433536</c:v>
                </c:pt>
                <c:pt idx="2">
                  <c:v>124.02179107840001</c:v>
                </c:pt>
                <c:pt idx="3">
                  <c:v>133.24901233463297</c:v>
                </c:pt>
                <c:pt idx="4">
                  <c:v>143.16273885232965</c:v>
                </c:pt>
                <c:pt idx="5">
                  <c:v>153.81404662294298</c:v>
                </c:pt>
                <c:pt idx="6">
                  <c:v>165.25781169168994</c:v>
                </c:pt>
                <c:pt idx="7">
                  <c:v>177.55299288155166</c:v>
                </c:pt>
                <c:pt idx="8">
                  <c:v>190.76293555193911</c:v>
                </c:pt>
                <c:pt idx="9">
                  <c:v>204.95569795700337</c:v>
                </c:pt>
                <c:pt idx="10">
                  <c:v>220.20440188500442</c:v>
                </c:pt>
                <c:pt idx="11">
                  <c:v>236.58760938524875</c:v>
                </c:pt>
                <c:pt idx="12">
                  <c:v>254.18972752351127</c:v>
                </c:pt>
                <c:pt idx="13">
                  <c:v>273.10144325126049</c:v>
                </c:pt>
                <c:pt idx="14">
                  <c:v>293.42019062915426</c:v>
                </c:pt>
                <c:pt idx="15">
                  <c:v>315.25065281196333</c:v>
                </c:pt>
                <c:pt idx="16">
                  <c:v>338.7053013811734</c:v>
                </c:pt>
                <c:pt idx="17">
                  <c:v>363.9049758039327</c:v>
                </c:pt>
                <c:pt idx="18">
                  <c:v>390.97950600374531</c:v>
                </c:pt>
                <c:pt idx="19">
                  <c:v>420.06838125042395</c:v>
                </c:pt>
                <c:pt idx="20">
                  <c:v>451.32146881545549</c:v>
                </c:pt>
                <c:pt idx="21">
                  <c:v>484.8997860953254</c:v>
                </c:pt>
                <c:pt idx="22">
                  <c:v>520.97633018081763</c:v>
                </c:pt>
                <c:pt idx="23">
                  <c:v>559.73696914627044</c:v>
                </c:pt>
                <c:pt idx="24">
                  <c:v>601.381399650753</c:v>
                </c:pt>
                <c:pt idx="25">
                  <c:v>646.12417578476891</c:v>
                </c:pt>
                <c:pt idx="26">
                  <c:v>694.19581446315567</c:v>
                </c:pt>
                <c:pt idx="27">
                  <c:v>745.84398305921445</c:v>
                </c:pt>
                <c:pt idx="28">
                  <c:v>801.33477539881994</c:v>
                </c:pt>
                <c:pt idx="29">
                  <c:v>860.95408268849212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Alkuperäinen!$O$6</c:f>
              <c:strCache>
                <c:ptCount val="1"/>
                <c:pt idx="0">
                  <c:v>Osinko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Alkuperäinen!$M$7:$M$36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Alkuperäinen!$O$7:$O$36</c:f>
              <c:numCache>
                <c:formatCode>0.00</c:formatCode>
                <c:ptCount val="30"/>
                <c:pt idx="0">
                  <c:v>107.1075</c:v>
                </c:pt>
                <c:pt idx="1">
                  <c:v>114.69024450000001</c:v>
                </c:pt>
                <c:pt idx="2">
                  <c:v>122.77888175970001</c:v>
                </c:pt>
                <c:pt idx="3">
                  <c:v>131.40599124101564</c:v>
                </c:pt>
                <c:pt idx="4">
                  <c:v>140.60620341319736</c:v>
                </c:pt>
                <c:pt idx="5">
                  <c:v>150.4163269100809</c:v>
                </c:pt>
                <c:pt idx="6">
                  <c:v>160.87548348718423</c:v>
                </c:pt>
                <c:pt idx="7">
                  <c:v>172.02525125347975</c:v>
                </c:pt>
                <c:pt idx="8">
                  <c:v>183.90981668141714</c:v>
                </c:pt>
                <c:pt idx="9">
                  <c:v>196.57613592925495</c:v>
                </c:pt>
                <c:pt idx="10">
                  <c:v>210.07410604207706</c:v>
                </c:pt>
                <c:pt idx="11">
                  <c:v>224.45674663213811</c:v>
                </c:pt>
                <c:pt idx="12">
                  <c:v>239.78039267551469</c:v>
                </c:pt>
                <c:pt idx="13">
                  <c:v>256.10489910056106</c:v>
                </c:pt>
                <c:pt idx="14">
                  <c:v>273.49385788451156</c:v>
                </c:pt>
                <c:pt idx="15">
                  <c:v>292.01482841787555</c:v>
                </c:pt>
                <c:pt idx="16">
                  <c:v>311.73958194218318</c:v>
                </c:pt>
                <c:pt idx="17">
                  <c:v>332.74436091531663</c:v>
                </c:pt>
                <c:pt idx="18">
                  <c:v>355.11015421027093</c:v>
                </c:pt>
                <c:pt idx="19">
                  <c:v>378.92298910790248</c:v>
                </c:pt>
                <c:pt idx="20">
                  <c:v>404.27424110223438</c:v>
                </c:pt>
                <c:pt idx="21">
                  <c:v>431.26096259838602</c:v>
                </c:pt>
                <c:pt idx="22">
                  <c:v>459.98623164839887</c:v>
                </c:pt>
                <c:pt idx="23">
                  <c:v>490.55952193935428</c:v>
                </c:pt>
                <c:pt idx="24">
                  <c:v>523.09709532146258</c:v>
                </c:pt>
                <c:pt idx="25">
                  <c:v>557.72241824149819</c:v>
                </c:pt>
                <c:pt idx="26">
                  <c:v>594.56660352931726</c:v>
                </c:pt>
                <c:pt idx="27">
                  <c:v>633.76887907251842</c:v>
                </c:pt>
                <c:pt idx="28">
                  <c:v>675.47708500687281</c:v>
                </c:pt>
                <c:pt idx="29">
                  <c:v>719.84820114828824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45920"/>
        <c:axId val="196246312"/>
      </c:lineChart>
      <c:lineChart>
        <c:grouping val="standard"/>
        <c:varyColors val="0"/>
        <c:ser>
          <c:idx val="2"/>
          <c:order val="2"/>
          <c:tx>
            <c:strRef>
              <c:f>Alkuperäinen!$P$6</c:f>
              <c:strCache>
                <c:ptCount val="1"/>
                <c:pt idx="0">
                  <c:v>%</c:v>
                </c:pt>
              </c:strCache>
            </c:strRef>
          </c:tx>
          <c:spPr>
            <a:ln w="34925" cap="rnd">
              <a:solidFill>
                <a:schemeClr val="bg1">
                  <a:alpha val="22000"/>
                </a:schemeClr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Alkuperäinen!$M$7:$M$36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Alkuperäinen!$P$7:$P$36</c:f>
              <c:numCache>
                <c:formatCode>0.0\ %</c:formatCode>
                <c:ptCount val="30"/>
                <c:pt idx="0">
                  <c:v>3.1043577713978573E-3</c:v>
                </c:pt>
                <c:pt idx="1">
                  <c:v>6.4808607152284691E-3</c:v>
                </c:pt>
                <c:pt idx="2">
                  <c:v>1.0123152295299399E-2</c:v>
                </c:pt>
                <c:pt idx="3">
                  <c:v>1.4025396225937552E-2</c:v>
                </c:pt>
                <c:pt idx="4">
                  <c:v>1.8182237889031377E-2</c:v>
                </c:pt>
                <c:pt idx="5">
                  <c:v>2.2588769335480756E-2</c:v>
                </c:pt>
                <c:pt idx="6">
                  <c:v>2.7240497492303228E-2</c:v>
                </c:pt>
                <c:pt idx="7">
                  <c:v>3.2133315241765076E-2</c:v>
                </c:pt>
                <c:pt idx="8">
                  <c:v>3.7263475078078472E-2</c:v>
                </c:pt>
                <c:pt idx="9">
                  <c:v>4.2627565081267596E-2</c:v>
                </c:pt>
                <c:pt idx="10">
                  <c:v>4.822248697751589E-2</c:v>
                </c:pt>
                <c:pt idx="11">
                  <c:v>5.4045436081241544E-2</c:v>
                </c:pt>
                <c:pt idx="12">
                  <c:v>6.0093882936859466E-2</c:v>
                </c:pt>
                <c:pt idx="13">
                  <c:v>6.6365556498103717E-2</c:v>
                </c:pt>
                <c:pt idx="14">
                  <c:v>7.2858428700278213E-2</c:v>
                </c:pt>
                <c:pt idx="15">
                  <c:v>7.9570700296209398E-2</c:v>
                </c:pt>
                <c:pt idx="16">
                  <c:v>8.6500787840253862E-2</c:v>
                </c:pt>
                <c:pt idx="17">
                  <c:v>9.3647311716715878E-2</c:v>
                </c:pt>
                <c:pt idx="18">
                  <c:v>0.10100908511964179</c:v>
                </c:pt>
                <c:pt idx="19">
                  <c:v>0.10858510390037293</c:v>
                </c:pt>
                <c:pt idx="20">
                  <c:v>0.11637453720758732</c:v>
                </c:pt>
                <c:pt idx="21">
                  <c:v>0.12437671885199313</c:v>
                </c:pt>
                <c:pt idx="22">
                  <c:v>0.13259113933444414</c:v>
                </c:pt>
                <c:pt idx="23">
                  <c:v>0.1410174384821507</c:v>
                </c:pt>
                <c:pt idx="24">
                  <c:v>0.14965539864292654</c:v>
                </c:pt>
                <c:pt idx="25">
                  <c:v>0.15850493839211618</c:v>
                </c:pt>
                <c:pt idx="26">
                  <c:v>0.16756610671108074</c:v>
                </c:pt>
                <c:pt idx="27">
                  <c:v>0.17683907759988313</c:v>
                </c:pt>
                <c:pt idx="28">
                  <c:v>0.18632414509023137</c:v>
                </c:pt>
                <c:pt idx="29">
                  <c:v>0.19602171862778076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0680"/>
        <c:axId val="196246704"/>
      </c:lineChart>
      <c:catAx>
        <c:axId val="1962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246312"/>
        <c:crosses val="autoZero"/>
        <c:auto val="1"/>
        <c:lblAlgn val="ctr"/>
        <c:lblOffset val="100"/>
        <c:noMultiLvlLbl val="0"/>
      </c:catAx>
      <c:valAx>
        <c:axId val="19624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245920"/>
        <c:crosses val="autoZero"/>
        <c:crossBetween val="between"/>
      </c:valAx>
      <c:valAx>
        <c:axId val="196246704"/>
        <c:scaling>
          <c:orientation val="minMax"/>
          <c:min val="0"/>
        </c:scaling>
        <c:delete val="0"/>
        <c:axPos val="r"/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7610680"/>
        <c:crosses val="max"/>
        <c:crossBetween val="between"/>
      </c:valAx>
      <c:catAx>
        <c:axId val="197610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246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Korjattu!$T$13</c:f>
              <c:strCache>
                <c:ptCount val="1"/>
                <c:pt idx="0">
                  <c:v>Rahasto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Korjattu!$S$14:$S$43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Korjattu!$T$14:$T$43</c:f>
              <c:numCache>
                <c:formatCode>0.00</c:formatCode>
                <c:ptCount val="30"/>
                <c:pt idx="0">
                  <c:v>107.44</c:v>
                </c:pt>
                <c:pt idx="1">
                  <c:v>115.433536</c:v>
                </c:pt>
                <c:pt idx="2">
                  <c:v>124.02179107840001</c:v>
                </c:pt>
                <c:pt idx="3">
                  <c:v>133.24901233463297</c:v>
                </c:pt>
                <c:pt idx="4">
                  <c:v>143.16273885232965</c:v>
                </c:pt>
                <c:pt idx="5">
                  <c:v>153.81404662294298</c:v>
                </c:pt>
                <c:pt idx="6">
                  <c:v>165.25781169168994</c:v>
                </c:pt>
                <c:pt idx="7">
                  <c:v>177.55299288155166</c:v>
                </c:pt>
                <c:pt idx="8">
                  <c:v>190.76293555193911</c:v>
                </c:pt>
                <c:pt idx="9">
                  <c:v>204.95569795700337</c:v>
                </c:pt>
                <c:pt idx="10">
                  <c:v>220.20440188500442</c:v>
                </c:pt>
                <c:pt idx="11">
                  <c:v>236.58760938524875</c:v>
                </c:pt>
                <c:pt idx="12">
                  <c:v>254.18972752351127</c:v>
                </c:pt>
                <c:pt idx="13">
                  <c:v>273.10144325126049</c:v>
                </c:pt>
                <c:pt idx="14">
                  <c:v>293.42019062915426</c:v>
                </c:pt>
                <c:pt idx="15">
                  <c:v>315.25065281196333</c:v>
                </c:pt>
                <c:pt idx="16">
                  <c:v>338.7053013811734</c:v>
                </c:pt>
                <c:pt idx="17">
                  <c:v>363.9049758039327</c:v>
                </c:pt>
                <c:pt idx="18">
                  <c:v>390.97950600374531</c:v>
                </c:pt>
                <c:pt idx="19">
                  <c:v>420.06838125042395</c:v>
                </c:pt>
                <c:pt idx="20">
                  <c:v>451.32146881545549</c:v>
                </c:pt>
                <c:pt idx="21">
                  <c:v>484.8997860953254</c:v>
                </c:pt>
                <c:pt idx="22">
                  <c:v>520.97633018081763</c:v>
                </c:pt>
                <c:pt idx="23">
                  <c:v>559.73696914627044</c:v>
                </c:pt>
                <c:pt idx="24">
                  <c:v>601.381399650753</c:v>
                </c:pt>
                <c:pt idx="25">
                  <c:v>646.12417578476891</c:v>
                </c:pt>
                <c:pt idx="26">
                  <c:v>694.19581446315567</c:v>
                </c:pt>
                <c:pt idx="27">
                  <c:v>745.84398305921445</c:v>
                </c:pt>
                <c:pt idx="28">
                  <c:v>801.33477539881994</c:v>
                </c:pt>
                <c:pt idx="29">
                  <c:v>860.95408268849212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Korjattu!$U$13</c:f>
              <c:strCache>
                <c:ptCount val="1"/>
                <c:pt idx="0">
                  <c:v>Osinko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Korjattu!$S$14:$S$43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Korjattu!$U$14:$U$43</c:f>
              <c:numCache>
                <c:formatCode>0.00</c:formatCode>
                <c:ptCount val="30"/>
                <c:pt idx="0">
                  <c:v>108.8925</c:v>
                </c:pt>
                <c:pt idx="1">
                  <c:v>118.54452806250001</c:v>
                </c:pt>
                <c:pt idx="2">
                  <c:v>129.01944173827033</c:v>
                </c:pt>
                <c:pt idx="3">
                  <c:v>140.38580713400657</c:v>
                </c:pt>
                <c:pt idx="4">
                  <c:v>152.7178231437079</c:v>
                </c:pt>
                <c:pt idx="5">
                  <c:v>166.09578002553235</c:v>
                </c:pt>
                <c:pt idx="6">
                  <c:v>180.60655509371318</c:v>
                </c:pt>
                <c:pt idx="7">
                  <c:v>196.34414851787</c:v>
                </c:pt>
                <c:pt idx="8">
                  <c:v>213.41026246268274</c:v>
                </c:pt>
                <c:pt idx="9">
                  <c:v>231.91492706084841</c:v>
                </c:pt>
                <c:pt idx="10">
                  <c:v>251.9771769930594</c:v>
                </c:pt>
                <c:pt idx="11">
                  <c:v>273.72578275210128</c:v>
                </c:pt>
                <c:pt idx="12">
                  <c:v>297.30004099587478</c:v>
                </c:pt>
                <c:pt idx="13">
                  <c:v>322.8506287481531</c:v>
                </c:pt>
                <c:pt idx="14">
                  <c:v>350.54052658829903</c:v>
                </c:pt>
                <c:pt idx="15">
                  <c:v>380.54601638426698</c:v>
                </c:pt>
                <c:pt idx="16">
                  <c:v>413.05775956945803</c:v>
                </c:pt>
                <c:pt idx="17">
                  <c:v>448.28196244604408</c:v>
                </c:pt>
                <c:pt idx="18">
                  <c:v>486.44163551809424</c:v>
                </c:pt>
                <c:pt idx="19">
                  <c:v>527.77795442032652</c:v>
                </c:pt>
                <c:pt idx="20">
                  <c:v>572.55173061591506</c:v>
                </c:pt>
                <c:pt idx="21">
                  <c:v>621.04500069312871</c:v>
                </c:pt>
                <c:pt idx="22">
                  <c:v>673.56274379955607</c:v>
                </c:pt>
                <c:pt idx="23">
                  <c:v>730.4347375185215</c:v>
                </c:pt>
                <c:pt idx="24">
                  <c:v>792.01756331954812</c:v>
                </c:pt>
                <c:pt idx="25">
                  <c:v>858.69677360832225</c:v>
                </c:pt>
                <c:pt idx="26">
                  <c:v>930.88923336685991</c:v>
                </c:pt>
                <c:pt idx="27">
                  <c:v>1009.0456504172137</c:v>
                </c:pt>
                <c:pt idx="28">
                  <c:v>1093.6533094682914</c:v>
                </c:pt>
                <c:pt idx="29">
                  <c:v>1185.2390263218847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1464"/>
        <c:axId val="197611856"/>
      </c:lineChart>
      <c:lineChart>
        <c:grouping val="standard"/>
        <c:varyColors val="0"/>
        <c:ser>
          <c:idx val="2"/>
          <c:order val="2"/>
          <c:tx>
            <c:strRef>
              <c:f>Korjattu!$V$13</c:f>
              <c:strCache>
                <c:ptCount val="1"/>
                <c:pt idx="0">
                  <c:v>%</c:v>
                </c:pt>
              </c:strCache>
            </c:strRef>
          </c:tx>
          <c:spPr>
            <a:ln w="34925" cap="rnd">
              <a:solidFill>
                <a:schemeClr val="bg1">
                  <a:alpha val="22000"/>
                </a:schemeClr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Korjattu!$S$14:$S$43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Korjattu!$V$14:$V$43</c:f>
              <c:numCache>
                <c:formatCode>0.0\ %</c:formatCode>
                <c:ptCount val="30"/>
                <c:pt idx="0">
                  <c:v>-1.3338843354684672E-2</c:v>
                </c:pt>
                <c:pt idx="1">
                  <c:v>-2.6243236304081454E-2</c:v>
                </c:pt>
                <c:pt idx="2">
                  <c:v>-3.8735640090650704E-2</c:v>
                </c:pt>
                <c:pt idx="3">
                  <c:v>-5.0837010842279165E-2</c:v>
                </c:pt>
                <c:pt idx="4">
                  <c:v>-6.2566923065599814E-2</c:v>
                </c:pt>
                <c:pt idx="5">
                  <c:v>-7.3943681174208103E-2</c:v>
                </c:pt>
                <c:pt idx="6">
                  <c:v>-8.4984420383075715E-2</c:v>
                </c:pt>
                <c:pt idx="7">
                  <c:v>-9.570519813381699E-2</c:v>
                </c:pt>
                <c:pt idx="8">
                  <c:v>-0.10612107707193218</c:v>
                </c:pt>
                <c:pt idx="9">
                  <c:v>-0.11624620047320908</c:v>
                </c:pt>
                <c:pt idx="10">
                  <c:v>-0.12609386090919716</c:v>
                </c:pt>
                <c:pt idx="11">
                  <c:v>-0.13567656284861765</c:v>
                </c:pt>
                <c:pt idx="12">
                  <c:v>-0.14500607981067079</c:v>
                </c:pt>
                <c:pt idx="13">
                  <c:v>-0.15409350661571913</c:v>
                </c:pt>
                <c:pt idx="14">
                  <c:v>-0.16294930721728262</c:v>
                </c:pt>
                <c:pt idx="15">
                  <c:v>-0.17158335854544809</c:v>
                </c:pt>
                <c:pt idx="16">
                  <c:v>-0.18000499074459789</c:v>
                </c:pt>
                <c:pt idx="17">
                  <c:v>-0.1882230241469221</c:v>
                </c:pt>
                <c:pt idx="18">
                  <c:v>-0.19624580328670901</c:v>
                </c:pt>
                <c:pt idx="19">
                  <c:v>-0.20408122822826702</c:v>
                </c:pt>
                <c:pt idx="20">
                  <c:v>-0.21173678345194713</c:v>
                </c:pt>
                <c:pt idx="21">
                  <c:v>-0.21921956451763711</c:v>
                </c:pt>
                <c:pt idx="22">
                  <c:v>-0.22653630270285002</c:v>
                </c:pt>
                <c:pt idx="23">
                  <c:v>-0.2336933877928043</c:v>
                </c:pt>
                <c:pt idx="24">
                  <c:v>-0.24069688918234367</c:v>
                </c:pt>
                <c:pt idx="25">
                  <c:v>-0.24755257543393797</c:v>
                </c:pt>
                <c:pt idx="26">
                  <c:v>-0.25426593242208473</c:v>
                </c:pt>
                <c:pt idx="27">
                  <c:v>-0.26084218018200889</c:v>
                </c:pt>
                <c:pt idx="28">
                  <c:v>-0.26728628856944603</c:v>
                </c:pt>
                <c:pt idx="29">
                  <c:v>-0.27360299182835374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2640"/>
        <c:axId val="197612248"/>
      </c:lineChart>
      <c:catAx>
        <c:axId val="1976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7611856"/>
        <c:crosses val="autoZero"/>
        <c:auto val="1"/>
        <c:lblAlgn val="ctr"/>
        <c:lblOffset val="100"/>
        <c:noMultiLvlLbl val="0"/>
      </c:catAx>
      <c:valAx>
        <c:axId val="19761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7611464"/>
        <c:crosses val="autoZero"/>
        <c:crossBetween val="between"/>
      </c:valAx>
      <c:valAx>
        <c:axId val="197612248"/>
        <c:scaling>
          <c:orientation val="minMax"/>
          <c:max val="0.2"/>
          <c:min val="-0.2"/>
        </c:scaling>
        <c:delete val="0"/>
        <c:axPos val="r"/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7612640"/>
        <c:crosses val="max"/>
        <c:crossBetween val="between"/>
      </c:valAx>
      <c:catAx>
        <c:axId val="19761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612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Lähdeverolla!$T$13</c:f>
              <c:strCache>
                <c:ptCount val="1"/>
                <c:pt idx="0">
                  <c:v>Rahasto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Lähdeverolla!$S$14:$S$43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Lähdeverolla!$T$14:$T$43</c:f>
              <c:numCache>
                <c:formatCode>0.00</c:formatCode>
                <c:ptCount val="30"/>
                <c:pt idx="0">
                  <c:v>106.99</c:v>
                </c:pt>
                <c:pt idx="1">
                  <c:v>114.46860100000001</c:v>
                </c:pt>
                <c:pt idx="2">
                  <c:v>122.4699562099</c:v>
                </c:pt>
                <c:pt idx="3">
                  <c:v>131.030606148972</c:v>
                </c:pt>
                <c:pt idx="4">
                  <c:v>140.18964551878514</c:v>
                </c:pt>
                <c:pt idx="5">
                  <c:v>149.98890174054822</c:v>
                </c:pt>
                <c:pt idx="6">
                  <c:v>160.47312597221256</c:v>
                </c:pt>
                <c:pt idx="7">
                  <c:v>171.69019747767021</c:v>
                </c:pt>
                <c:pt idx="8">
                  <c:v>183.69134228135934</c:v>
                </c:pt>
                <c:pt idx="9">
                  <c:v>196.53136710682637</c:v>
                </c:pt>
                <c:pt idx="10">
                  <c:v>210.26890966759353</c:v>
                </c:pt>
                <c:pt idx="11">
                  <c:v>224.96670645335831</c:v>
                </c:pt>
                <c:pt idx="12">
                  <c:v>240.69187923444807</c:v>
                </c:pt>
                <c:pt idx="13">
                  <c:v>257.51624159293601</c:v>
                </c:pt>
                <c:pt idx="14">
                  <c:v>275.51662688028222</c:v>
                </c:pt>
                <c:pt idx="15">
                  <c:v>294.77523909921393</c:v>
                </c:pt>
                <c:pt idx="16">
                  <c:v>315.38002831224901</c:v>
                </c:pt>
                <c:pt idx="17">
                  <c:v>337.42509229127518</c:v>
                </c:pt>
                <c:pt idx="18">
                  <c:v>361.01110624243535</c:v>
                </c:pt>
                <c:pt idx="19">
                  <c:v>386.24578256878158</c:v>
                </c:pt>
                <c:pt idx="20">
                  <c:v>413.24436277033942</c:v>
                </c:pt>
                <c:pt idx="21">
                  <c:v>442.13014372798614</c:v>
                </c:pt>
                <c:pt idx="22">
                  <c:v>473.03504077457239</c:v>
                </c:pt>
                <c:pt idx="23">
                  <c:v>506.10019012471503</c:v>
                </c:pt>
                <c:pt idx="24">
                  <c:v>541.47659341443261</c:v>
                </c:pt>
                <c:pt idx="25">
                  <c:v>579.32580729410154</c:v>
                </c:pt>
                <c:pt idx="26">
                  <c:v>619.82068122395924</c:v>
                </c:pt>
                <c:pt idx="27">
                  <c:v>663.146146841514</c:v>
                </c:pt>
                <c:pt idx="28">
                  <c:v>709.50006250573585</c:v>
                </c:pt>
                <c:pt idx="29">
                  <c:v>759.09411687488682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Lähdeverolla!$U$13</c:f>
              <c:strCache>
                <c:ptCount val="1"/>
                <c:pt idx="0">
                  <c:v>Osinko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Lähdeverolla!$S$14:$S$43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Lähdeverolla!$U$14:$U$43</c:f>
              <c:numCache>
                <c:formatCode>0.00</c:formatCode>
                <c:ptCount val="30"/>
                <c:pt idx="0">
                  <c:v>108</c:v>
                </c:pt>
                <c:pt idx="1">
                  <c:v>116.64</c:v>
                </c:pt>
                <c:pt idx="2">
                  <c:v>125.97120000000001</c:v>
                </c:pt>
                <c:pt idx="3">
                  <c:v>136.04889600000004</c:v>
                </c:pt>
                <c:pt idx="4">
                  <c:v>146.93280768000002</c:v>
                </c:pt>
                <c:pt idx="5">
                  <c:v>158.68743229440003</c:v>
                </c:pt>
                <c:pt idx="6">
                  <c:v>171.38242687795201</c:v>
                </c:pt>
                <c:pt idx="7">
                  <c:v>185.09302102818816</c:v>
                </c:pt>
                <c:pt idx="8">
                  <c:v>199.90046271044321</c:v>
                </c:pt>
                <c:pt idx="9">
                  <c:v>215.89249972727868</c:v>
                </c:pt>
                <c:pt idx="10">
                  <c:v>233.16389970546098</c:v>
                </c:pt>
                <c:pt idx="11">
                  <c:v>251.81701168189784</c:v>
                </c:pt>
                <c:pt idx="12">
                  <c:v>271.96237261644967</c:v>
                </c:pt>
                <c:pt idx="13">
                  <c:v>293.71936242576567</c:v>
                </c:pt>
                <c:pt idx="14">
                  <c:v>317.21691141982694</c:v>
                </c:pt>
                <c:pt idx="15">
                  <c:v>342.59426433341309</c:v>
                </c:pt>
                <c:pt idx="16">
                  <c:v>370.00180548008615</c:v>
                </c:pt>
                <c:pt idx="17">
                  <c:v>399.60194991849306</c:v>
                </c:pt>
                <c:pt idx="18">
                  <c:v>431.57010591197252</c:v>
                </c:pt>
                <c:pt idx="19">
                  <c:v>466.09571438493032</c:v>
                </c:pt>
                <c:pt idx="20">
                  <c:v>503.38337153572473</c:v>
                </c:pt>
                <c:pt idx="21">
                  <c:v>543.65404125858265</c:v>
                </c:pt>
                <c:pt idx="22">
                  <c:v>587.14636455926927</c:v>
                </c:pt>
                <c:pt idx="23">
                  <c:v>634.11807372401086</c:v>
                </c:pt>
                <c:pt idx="24">
                  <c:v>684.84751962193172</c:v>
                </c:pt>
                <c:pt idx="25">
                  <c:v>739.63532119168622</c:v>
                </c:pt>
                <c:pt idx="26">
                  <c:v>798.8061468870211</c:v>
                </c:pt>
                <c:pt idx="27">
                  <c:v>862.71063863798281</c:v>
                </c:pt>
                <c:pt idx="28">
                  <c:v>931.72748972902139</c:v>
                </c:pt>
                <c:pt idx="29">
                  <c:v>1006.2656889073431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3424"/>
        <c:axId val="197613816"/>
      </c:lineChart>
      <c:lineChart>
        <c:grouping val="standard"/>
        <c:varyColors val="0"/>
        <c:ser>
          <c:idx val="2"/>
          <c:order val="2"/>
          <c:tx>
            <c:strRef>
              <c:f>Lähdeverolla!$V$13</c:f>
              <c:strCache>
                <c:ptCount val="1"/>
                <c:pt idx="0">
                  <c:v>%</c:v>
                </c:pt>
              </c:strCache>
            </c:strRef>
          </c:tx>
          <c:spPr>
            <a:ln w="34925" cap="rnd">
              <a:solidFill>
                <a:schemeClr val="bg1">
                  <a:alpha val="22000"/>
                </a:schemeClr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Lähdeverolla!$S$14:$S$43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Lähdeverolla!$V$14:$V$43</c:f>
              <c:numCache>
                <c:formatCode>0.0\ %</c:formatCode>
                <c:ptCount val="30"/>
                <c:pt idx="0">
                  <c:v>-9.3518518518518993E-3</c:v>
                </c:pt>
                <c:pt idx="1">
                  <c:v>-1.8616246570644666E-2</c:v>
                </c:pt>
                <c:pt idx="2">
                  <c:v>-2.7794002042530398E-2</c:v>
                </c:pt>
                <c:pt idx="3">
                  <c:v>-3.6885928504910778E-2</c:v>
                </c:pt>
                <c:pt idx="4">
                  <c:v>-4.589282861796657E-2</c:v>
                </c:pt>
                <c:pt idx="5">
                  <c:v>-5.4815497535520813E-2</c:v>
                </c:pt>
                <c:pt idx="6">
                  <c:v>-6.3654722975234723E-2</c:v>
                </c:pt>
                <c:pt idx="7">
                  <c:v>-7.2411285288151467E-2</c:v>
                </c:pt>
                <c:pt idx="8">
                  <c:v>-8.1085957527586405E-2</c:v>
                </c:pt>
                <c:pt idx="9">
                  <c:v>-8.9679505517374733E-2</c:v>
                </c:pt>
                <c:pt idx="10">
                  <c:v>-9.819268791948077E-2</c:v>
                </c:pt>
                <c:pt idx="11">
                  <c:v>-0.10662625630097448</c:v>
                </c:pt>
                <c:pt idx="12">
                  <c:v>-0.11498095520038203</c:v>
                </c:pt>
                <c:pt idx="13">
                  <c:v>-0.12325752219341547</c:v>
                </c:pt>
                <c:pt idx="14">
                  <c:v>-0.13145668795808829</c:v>
                </c:pt>
                <c:pt idx="15">
                  <c:v>-0.13957917633922101</c:v>
                </c:pt>
                <c:pt idx="16">
                  <c:v>-0.1476257044123449</c:v>
                </c:pt>
                <c:pt idx="17">
                  <c:v>-0.15559698254700738</c:v>
                </c:pt>
                <c:pt idx="18">
                  <c:v>-0.16349371446948438</c:v>
                </c:pt>
                <c:pt idx="19">
                  <c:v>-0.17131659732490864</c:v>
                </c:pt>
                <c:pt idx="20">
                  <c:v>-0.17906632173881457</c:v>
                </c:pt>
                <c:pt idx="21">
                  <c:v>-0.18674357187810892</c:v>
                </c:pt>
                <c:pt idx="22">
                  <c:v>-0.19434902551147101</c:v>
                </c:pt>
                <c:pt idx="23">
                  <c:v>-0.20188335406918781</c:v>
                </c:pt>
                <c:pt idx="24">
                  <c:v>-0.20934722270242967</c:v>
                </c:pt>
                <c:pt idx="25">
                  <c:v>-0.21674129034197159</c:v>
                </c:pt>
                <c:pt idx="26">
                  <c:v>-0.2240662097563661</c:v>
                </c:pt>
                <c:pt idx="27">
                  <c:v>-0.23132262760957048</c:v>
                </c:pt>
                <c:pt idx="28">
                  <c:v>-0.23851118451803646</c:v>
                </c:pt>
                <c:pt idx="29">
                  <c:v>-0.24563251510726591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51000"/>
        <c:axId val="197614208"/>
      </c:lineChart>
      <c:catAx>
        <c:axId val="1976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7613816"/>
        <c:crosses val="autoZero"/>
        <c:auto val="1"/>
        <c:lblAlgn val="ctr"/>
        <c:lblOffset val="100"/>
        <c:noMultiLvlLbl val="0"/>
      </c:catAx>
      <c:valAx>
        <c:axId val="19761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7613424"/>
        <c:crosses val="autoZero"/>
        <c:crossBetween val="between"/>
      </c:valAx>
      <c:valAx>
        <c:axId val="197614208"/>
        <c:scaling>
          <c:orientation val="minMax"/>
          <c:max val="0.2"/>
          <c:min val="-0.2"/>
        </c:scaling>
        <c:delete val="0"/>
        <c:axPos val="r"/>
        <c:numFmt formatCode="0.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8551000"/>
        <c:crosses val="max"/>
        <c:crossBetween val="between"/>
      </c:valAx>
      <c:catAx>
        <c:axId val="19855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61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'Osinko vs Indeksi'!$AR$12</c:f>
              <c:strCache>
                <c:ptCount val="1"/>
                <c:pt idx="0">
                  <c:v>Osinko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'Osinko vs Indeksi'!$AQ$13:$AQ$42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'Osinko vs Indeksi'!$AR$13:$AR$42</c:f>
              <c:numCache>
                <c:formatCode>0.00</c:formatCode>
                <c:ptCount val="30"/>
                <c:pt idx="0">
                  <c:v>11057.353573467499</c:v>
                </c:pt>
                <c:pt idx="1">
                  <c:v>12230.175857624736</c:v>
                </c:pt>
                <c:pt idx="2">
                  <c:v>13527.396091171635</c:v>
                </c:pt>
                <c:pt idx="3">
                  <c:v>14962.208813486743</c:v>
                </c:pt>
                <c:pt idx="4">
                  <c:v>16549.20807149891</c:v>
                </c:pt>
                <c:pt idx="5">
                  <c:v>18304.535861503016</c:v>
                </c:pt>
                <c:pt idx="6">
                  <c:v>20246.046315780175</c:v>
                </c:pt>
                <c:pt idx="7">
                  <c:v>22393.487304029251</c:v>
                </c:pt>
                <c:pt idx="8">
                  <c:v>24768.701296749721</c:v>
                </c:pt>
                <c:pt idx="9">
                  <c:v>27395.847533636555</c:v>
                </c:pt>
                <c:pt idx="10">
                  <c:v>30301.647756749717</c:v>
                </c:pt>
                <c:pt idx="11">
                  <c:v>33515.658007907376</c:v>
                </c:pt>
                <c:pt idx="12">
                  <c:v>37070.569254861388</c:v>
                </c:pt>
                <c:pt idx="13">
                  <c:v>41002.539904042816</c:v>
                </c:pt>
                <c:pt idx="14">
                  <c:v>45351.563581995761</c:v>
                </c:pt>
                <c:pt idx="15">
                  <c:v>50161.875926349836</c:v>
                </c:pt>
                <c:pt idx="16">
                  <c:v>55482.404523962963</c:v>
                </c:pt>
                <c:pt idx="17">
                  <c:v>61367.266572732959</c:v>
                </c:pt>
                <c:pt idx="18">
                  <c:v>67876.319328992846</c:v>
                </c:pt>
                <c:pt idx="19">
                  <c:v>75075.768939307818</c:v>
                </c:pt>
                <c:pt idx="20">
                  <c:v>83038.843849342375</c:v>
                </c:pt>
                <c:pt idx="21">
                  <c:v>91846.539639305367</c:v>
                </c:pt>
                <c:pt idx="22">
                  <c:v>101588.44286198834</c:v>
                </c:pt>
                <c:pt idx="23">
                  <c:v>112363.6422629795</c:v>
                </c:pt>
                <c:pt idx="24">
                  <c:v>124281.73665143347</c:v>
                </c:pt>
                <c:pt idx="25">
                  <c:v>137463.94967284932</c:v>
                </c:pt>
                <c:pt idx="26">
                  <c:v>152044.36282265052</c:v>
                </c:pt>
                <c:pt idx="27">
                  <c:v>168171.279242035</c:v>
                </c:pt>
                <c:pt idx="28">
                  <c:v>186008.73216780202</c:v>
                </c:pt>
                <c:pt idx="29">
                  <c:v>205738.15337919426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'Osinko vs Indeksi'!$AS$12</c:f>
              <c:strCache>
                <c:ptCount val="1"/>
                <c:pt idx="0">
                  <c:v>Indeksi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'Osinko vs Indeksi'!$AQ$13:$AQ$42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'Osinko vs Indeksi'!$AS$13:$AS$42</c:f>
              <c:numCache>
                <c:formatCode>0.00</c:formatCode>
                <c:ptCount val="30"/>
                <c:pt idx="0">
                  <c:v>10699.088</c:v>
                </c:pt>
                <c:pt idx="1">
                  <c:v>11447.0484031744</c:v>
                </c:pt>
                <c:pt idx="2">
                  <c:v>12247.29782058224</c:v>
                </c:pt>
                <c:pt idx="3">
                  <c:v>13103.491714461759</c:v>
                </c:pt>
                <c:pt idx="4">
                  <c:v>14019.541096029725</c:v>
                </c:pt>
                <c:pt idx="5">
                  <c:v>14999.630390603848</c:v>
                </c:pt>
                <c:pt idx="6">
                  <c:v>16048.236551654496</c:v>
                </c:pt>
                <c:pt idx="7">
                  <c:v>17170.149511096799</c:v>
                </c:pt>
                <c:pt idx="8">
                  <c:v>18370.494059238164</c:v>
                </c:pt>
                <c:pt idx="9">
                  <c:v>19654.753254326635</c:v>
                </c:pt>
                <c:pt idx="10">
                  <c:v>21028.793468632703</c:v>
                </c:pt>
                <c:pt idx="11">
                  <c:v>22498.89118547265</c:v>
                </c:pt>
                <c:pt idx="12">
                  <c:v>24071.761669579624</c:v>
                </c:pt>
                <c:pt idx="13">
                  <c:v>25754.589641785933</c:v>
                </c:pt>
                <c:pt idx="14">
                  <c:v>27555.062098135619</c:v>
                </c:pt>
                <c:pt idx="15">
                  <c:v>29481.403423341762</c:v>
                </c:pt>
                <c:pt idx="16">
                  <c:v>31542.412958983481</c:v>
                </c:pt>
                <c:pt idx="17">
                  <c:v>33747.505198050472</c:v>
                </c:pt>
                <c:pt idx="18">
                  <c:v>36106.752789439939</c:v>
                </c:pt>
                <c:pt idx="19">
                  <c:v>38630.932548846344</c:v>
                </c:pt>
                <c:pt idx="20">
                  <c:v>41331.574686217136</c:v>
                </c:pt>
                <c:pt idx="21">
                  <c:v>44221.015474640961</c:v>
                </c:pt>
                <c:pt idx="22">
                  <c:v>47312.453601254536</c:v>
                </c:pt>
                <c:pt idx="23">
                  <c:v>50620.010457573924</c:v>
                </c:pt>
                <c:pt idx="24">
                  <c:v>54158.79464465037</c:v>
                </c:pt>
                <c:pt idx="25">
                  <c:v>57944.970987704306</c:v>
                </c:pt>
                <c:pt idx="26">
                  <c:v>61995.834375489525</c:v>
                </c:pt>
                <c:pt idx="27">
                  <c:v>66329.888761678754</c:v>
                </c:pt>
                <c:pt idx="28">
                  <c:v>70966.931689141202</c:v>
                </c:pt>
                <c:pt idx="29">
                  <c:v>75928.144723211037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52176"/>
        <c:axId val="198552568"/>
      </c:lineChart>
      <c:catAx>
        <c:axId val="19855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8552568"/>
        <c:crosses val="autoZero"/>
        <c:auto val="1"/>
        <c:lblAlgn val="ctr"/>
        <c:lblOffset val="100"/>
        <c:noMultiLvlLbl val="0"/>
      </c:catAx>
      <c:valAx>
        <c:axId val="19855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855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'Osinko vs Indeksi - sama tuotto'!$AR$12</c:f>
              <c:strCache>
                <c:ptCount val="1"/>
                <c:pt idx="0">
                  <c:v>Osinko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'Osinko vs Indeksi - sama tuotto'!$AQ$13:$AQ$42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'Osinko vs Indeksi - sama tuotto'!$AR$13:$AR$42</c:f>
              <c:numCache>
                <c:formatCode>0.00</c:formatCode>
                <c:ptCount val="30"/>
                <c:pt idx="0">
                  <c:v>10400.67174</c:v>
                </c:pt>
                <c:pt idx="1">
                  <c:v>11151.955942601509</c:v>
                </c:pt>
                <c:pt idx="2">
                  <c:v>11957.508558550575</c:v>
                </c:pt>
                <c:pt idx="3">
                  <c:v>12821.249623270629</c:v>
                </c:pt>
                <c:pt idx="4">
                  <c:v>13747.382332807885</c:v>
                </c:pt>
                <c:pt idx="5">
                  <c:v>14740.413497712396</c:v>
                </c:pt>
                <c:pt idx="6">
                  <c:v>15805.175474388854</c:v>
                </c:pt>
                <c:pt idx="7">
                  <c:v>16946.849680640953</c:v>
                </c:pt>
                <c:pt idx="8">
                  <c:v>18170.991809842308</c:v>
                </c:pt>
                <c:pt idx="9">
                  <c:v>19483.558866432824</c:v>
                </c:pt>
                <c:pt idx="10">
                  <c:v>20890.938154302505</c:v>
                </c:pt>
                <c:pt idx="11">
                  <c:v>22399.978359128021</c:v>
                </c:pt>
                <c:pt idx="12">
                  <c:v>24018.022875916948</c:v>
                </c:pt>
                <c:pt idx="13">
                  <c:v>25752.945543940514</c:v>
                </c:pt>
                <c:pt idx="14">
                  <c:v>27613.188962950619</c:v>
                </c:pt>
                <c:pt idx="15">
                  <c:v>29607.805577138188</c:v>
                </c:pt>
                <c:pt idx="16">
                  <c:v>31746.501726758306</c:v>
                </c:pt>
                <c:pt idx="17">
                  <c:v>34039.684881789311</c:v>
                </c:pt>
                <c:pt idx="18">
                  <c:v>36498.514287477468</c:v>
                </c:pt>
                <c:pt idx="19">
                  <c:v>39134.955268221966</c:v>
                </c:pt>
                <c:pt idx="20">
                  <c:v>41961.837454057772</c:v>
                </c:pt>
                <c:pt idx="21">
                  <c:v>44992.917213081666</c:v>
                </c:pt>
                <c:pt idx="22">
                  <c:v>48242.944593634849</c:v>
                </c:pt>
                <c:pt idx="23">
                  <c:v>51727.735102000406</c:v>
                </c:pt>
                <c:pt idx="24">
                  <c:v>55464.246664905324</c:v>
                </c:pt>
                <c:pt idx="25">
                  <c:v>59470.662151347431</c:v>
                </c:pt>
                <c:pt idx="26">
                  <c:v>63766.4778553203</c:v>
                </c:pt>
                <c:pt idx="27">
                  <c:v>68372.598370017091</c:v>
                </c:pt>
                <c:pt idx="28">
                  <c:v>73311.438315196574</c:v>
                </c:pt>
                <c:pt idx="29">
                  <c:v>78607.031412744152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'Osinko vs Indeksi - sama tuotto'!$AS$12</c:f>
              <c:strCache>
                <c:ptCount val="1"/>
                <c:pt idx="0">
                  <c:v>Indeksi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'Osinko vs Indeksi - sama tuotto'!$AQ$13:$AQ$42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'Osinko vs Indeksi - sama tuotto'!$AS$13:$AS$42</c:f>
              <c:numCache>
                <c:formatCode>0.00</c:formatCode>
                <c:ptCount val="30"/>
                <c:pt idx="0">
                  <c:v>10699.088</c:v>
                </c:pt>
                <c:pt idx="1">
                  <c:v>11447.0484031744</c:v>
                </c:pt>
                <c:pt idx="2">
                  <c:v>12247.29782058224</c:v>
                </c:pt>
                <c:pt idx="3">
                  <c:v>13103.491714461759</c:v>
                </c:pt>
                <c:pt idx="4">
                  <c:v>14019.541096029725</c:v>
                </c:pt>
                <c:pt idx="5">
                  <c:v>14999.630390603848</c:v>
                </c:pt>
                <c:pt idx="6">
                  <c:v>16048.236551654496</c:v>
                </c:pt>
                <c:pt idx="7">
                  <c:v>17170.149511096799</c:v>
                </c:pt>
                <c:pt idx="8">
                  <c:v>18370.494059238164</c:v>
                </c:pt>
                <c:pt idx="9">
                  <c:v>19654.753254326635</c:v>
                </c:pt>
                <c:pt idx="10">
                  <c:v>21028.793468632703</c:v>
                </c:pt>
                <c:pt idx="11">
                  <c:v>22498.89118547265</c:v>
                </c:pt>
                <c:pt idx="12">
                  <c:v>24071.761669579624</c:v>
                </c:pt>
                <c:pt idx="13">
                  <c:v>25754.589641785933</c:v>
                </c:pt>
                <c:pt idx="14">
                  <c:v>27555.062098135619</c:v>
                </c:pt>
                <c:pt idx="15">
                  <c:v>29481.403423341762</c:v>
                </c:pt>
                <c:pt idx="16">
                  <c:v>31542.412958983481</c:v>
                </c:pt>
                <c:pt idx="17">
                  <c:v>33747.505198050472</c:v>
                </c:pt>
                <c:pt idx="18">
                  <c:v>36106.752789439939</c:v>
                </c:pt>
                <c:pt idx="19">
                  <c:v>38630.932548846344</c:v>
                </c:pt>
                <c:pt idx="20">
                  <c:v>41331.574686217136</c:v>
                </c:pt>
                <c:pt idx="21">
                  <c:v>44221.015474640961</c:v>
                </c:pt>
                <c:pt idx="22">
                  <c:v>47312.453601254536</c:v>
                </c:pt>
                <c:pt idx="23">
                  <c:v>50620.010457573924</c:v>
                </c:pt>
                <c:pt idx="24">
                  <c:v>54158.79464465037</c:v>
                </c:pt>
                <c:pt idx="25">
                  <c:v>57944.970987704306</c:v>
                </c:pt>
                <c:pt idx="26">
                  <c:v>61995.834375489525</c:v>
                </c:pt>
                <c:pt idx="27">
                  <c:v>66329.888761678754</c:v>
                </c:pt>
                <c:pt idx="28">
                  <c:v>70966.931689141202</c:v>
                </c:pt>
                <c:pt idx="29">
                  <c:v>75928.144723211037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57824"/>
        <c:axId val="196758216"/>
      </c:lineChart>
      <c:catAx>
        <c:axId val="1967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758216"/>
        <c:crosses val="autoZero"/>
        <c:auto val="1"/>
        <c:lblAlgn val="ctr"/>
        <c:lblOffset val="100"/>
        <c:noMultiLvlLbl val="0"/>
      </c:catAx>
      <c:valAx>
        <c:axId val="19675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75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24750313353971E-2"/>
          <c:y val="3.0122293925883632E-2"/>
          <c:w val="0.90252421572926211"/>
          <c:h val="0.84371079061642029"/>
        </c:manualLayout>
      </c:layout>
      <c:lineChart>
        <c:grouping val="standard"/>
        <c:varyColors val="0"/>
        <c:ser>
          <c:idx val="0"/>
          <c:order val="0"/>
          <c:tx>
            <c:strRef>
              <c:f>'Yield vs Growth'!$AR$11</c:f>
              <c:strCache>
                <c:ptCount val="1"/>
                <c:pt idx="0">
                  <c:v>SALKKU 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'Yield vs Growth'!$AQ$12:$AQ$41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'Yield vs Growth'!$AR$12:$AR$41</c:f>
              <c:numCache>
                <c:formatCode>0.00</c:formatCode>
                <c:ptCount val="30"/>
                <c:pt idx="0">
                  <c:v>110.86250000000001</c:v>
                </c:pt>
                <c:pt idx="1">
                  <c:v>122.90493906250002</c:v>
                </c:pt>
                <c:pt idx="2">
                  <c:v>136.25548806816411</c:v>
                </c:pt>
                <c:pt idx="3">
                  <c:v>151.05624045956844</c:v>
                </c:pt>
                <c:pt idx="4">
                  <c:v>167.46472457948909</c:v>
                </c:pt>
                <c:pt idx="5">
                  <c:v>185.65558028693607</c:v>
                </c:pt>
                <c:pt idx="6">
                  <c:v>205.82241769560449</c:v>
                </c:pt>
                <c:pt idx="7">
                  <c:v>228.17987781778959</c:v>
                </c:pt>
                <c:pt idx="8">
                  <c:v>252.96591704574695</c:v>
                </c:pt>
                <c:pt idx="9">
                  <c:v>280.44433978484125</c:v>
                </c:pt>
                <c:pt idx="10">
                  <c:v>310.90760619396968</c:v>
                </c:pt>
                <c:pt idx="11">
                  <c:v>344.67994491678968</c:v>
                </c:pt>
                <c:pt idx="12">
                  <c:v>382.12080393337607</c:v>
                </c:pt>
                <c:pt idx="13">
                  <c:v>423.62867626063911</c:v>
                </c:pt>
                <c:pt idx="14">
                  <c:v>469.6453412194511</c:v>
                </c:pt>
                <c:pt idx="15">
                  <c:v>520.66056640941395</c:v>
                </c:pt>
                <c:pt idx="16">
                  <c:v>577.21732043563668</c:v>
                </c:pt>
                <c:pt idx="17">
                  <c:v>639.91755186795774</c:v>
                </c:pt>
                <c:pt idx="18">
                  <c:v>709.42859593961464</c:v>
                </c:pt>
                <c:pt idx="19">
                  <c:v>786.49027717355534</c:v>
                </c:pt>
                <c:pt idx="20">
                  <c:v>871.92278353153313</c:v>
                </c:pt>
                <c:pt idx="21">
                  <c:v>966.63539589264587</c:v>
                </c:pt>
                <c:pt idx="22">
                  <c:v>1071.6361657714845</c:v>
                </c:pt>
                <c:pt idx="23">
                  <c:v>1188.0426442784124</c:v>
                </c:pt>
                <c:pt idx="24">
                  <c:v>1317.0937765131548</c:v>
                </c:pt>
                <c:pt idx="25">
                  <c:v>1460.1630879868965</c:v>
                </c:pt>
                <c:pt idx="26">
                  <c:v>1618.773303419473</c:v>
                </c:pt>
                <c:pt idx="27">
                  <c:v>1794.6125535034134</c:v>
                </c:pt>
                <c:pt idx="28">
                  <c:v>1989.5523421277219</c:v>
                </c:pt>
                <c:pt idx="29">
                  <c:v>2205.6674652913462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'Yield vs Growth'!$AS$11</c:f>
              <c:strCache>
                <c:ptCount val="1"/>
                <c:pt idx="0">
                  <c:v>SALKKU 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'Yield vs Growth'!$AQ$12:$AQ$41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'Yield vs Growth'!$AS$12:$AS$41</c:f>
              <c:numCache>
                <c:formatCode>0.00</c:formatCode>
                <c:ptCount val="30"/>
                <c:pt idx="0">
                  <c:v>109.8425</c:v>
                </c:pt>
                <c:pt idx="1">
                  <c:v>120.65374806249999</c:v>
                </c:pt>
                <c:pt idx="2">
                  <c:v>132.52909321555157</c:v>
                </c:pt>
                <c:pt idx="3">
                  <c:v>145.57326921529221</c:v>
                </c:pt>
                <c:pt idx="4">
                  <c:v>159.90131823780737</c:v>
                </c:pt>
                <c:pt idx="5">
                  <c:v>175.63960548536357</c:v>
                </c:pt>
                <c:pt idx="6">
                  <c:v>192.92693365526051</c:v>
                </c:pt>
                <c:pt idx="7">
                  <c:v>211.91576710027954</c:v>
                </c:pt>
                <c:pt idx="8">
                  <c:v>232.77357647712458</c:v>
                </c:pt>
                <c:pt idx="9">
                  <c:v>255.68431574188554</c:v>
                </c:pt>
                <c:pt idx="10">
                  <c:v>280.85004451878069</c:v>
                </c:pt>
                <c:pt idx="11">
                  <c:v>308.49271015054171</c:v>
                </c:pt>
                <c:pt idx="12">
                  <c:v>338.85610514710874</c:v>
                </c:pt>
                <c:pt idx="13">
                  <c:v>372.20801729621297</c:v>
                </c:pt>
                <c:pt idx="14">
                  <c:v>408.84259139859273</c:v>
                </c:pt>
                <c:pt idx="15">
                  <c:v>449.08292345699925</c:v>
                </c:pt>
                <c:pt idx="16">
                  <c:v>493.28391019825443</c:v>
                </c:pt>
                <c:pt idx="17">
                  <c:v>541.83537905951755</c:v>
                </c:pt>
                <c:pt idx="18">
                  <c:v>595.16552624345059</c:v>
                </c:pt>
                <c:pt idx="19">
                  <c:v>653.74469316396221</c:v>
                </c:pt>
                <c:pt idx="20">
                  <c:v>718.08951458862521</c:v>
                </c:pt>
                <c:pt idx="21">
                  <c:v>788.7674750620107</c:v>
                </c:pt>
                <c:pt idx="22">
                  <c:v>866.40191379498924</c:v>
                </c:pt>
                <c:pt idx="23">
                  <c:v>951.67752216026111</c:v>
                </c:pt>
                <c:pt idx="24">
                  <c:v>1045.3463822788847</c:v>
                </c:pt>
                <c:pt idx="25">
                  <c:v>1148.234599954684</c:v>
                </c:pt>
                <c:pt idx="26">
                  <c:v>1261.2495904552236</c:v>
                </c:pt>
                <c:pt idx="27">
                  <c:v>1385.3880813957792</c:v>
                </c:pt>
                <c:pt idx="28">
                  <c:v>1521.7449033071589</c:v>
                </c:pt>
                <c:pt idx="29">
                  <c:v>1671.5226454151662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60176"/>
        <c:axId val="196760568"/>
      </c:lineChart>
      <c:catAx>
        <c:axId val="1967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760568"/>
        <c:crosses val="autoZero"/>
        <c:auto val="1"/>
        <c:lblAlgn val="ctr"/>
        <c:lblOffset val="100"/>
        <c:noMultiLvlLbl val="0"/>
      </c:catAx>
      <c:valAx>
        <c:axId val="19676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76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'Yield vs Growth'!$AT$11</c:f>
              <c:strCache>
                <c:ptCount val="1"/>
                <c:pt idx="0">
                  <c:v>Osinko 1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'Yield vs Growth'!$AQ$12:$AQ$41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'Yield vs Growth'!$AT$12:$AT$41</c:f>
              <c:numCache>
                <c:formatCode>0.00</c:formatCode>
                <c:ptCount val="30"/>
                <c:pt idx="0">
                  <c:v>1.8625</c:v>
                </c:pt>
                <c:pt idx="1">
                  <c:v>2.0648140625000004</c:v>
                </c:pt>
                <c:pt idx="2">
                  <c:v>2.2891044900390631</c:v>
                </c:pt>
                <c:pt idx="3">
                  <c:v>2.5377584652695568</c:v>
                </c:pt>
                <c:pt idx="4">
                  <c:v>2.8134224785594624</c:v>
                </c:pt>
                <c:pt idx="5">
                  <c:v>3.1190304952929848</c:v>
                </c:pt>
                <c:pt idx="6">
                  <c:v>3.4578351828441853</c:v>
                </c:pt>
                <c:pt idx="7">
                  <c:v>3.8334425295806351</c:v>
                </c:pt>
                <c:pt idx="8">
                  <c:v>4.2498502243563321</c:v>
                </c:pt>
                <c:pt idx="9">
                  <c:v>4.7114902049770393</c:v>
                </c:pt>
                <c:pt idx="10">
                  <c:v>5.223275828492671</c:v>
                </c:pt>
                <c:pt idx="11">
                  <c:v>5.790654165362688</c:v>
                </c:pt>
                <c:pt idx="12">
                  <c:v>6.4196639740752106</c:v>
                </c:pt>
                <c:pt idx="13">
                  <c:v>7.1169999732591309</c:v>
                </c:pt>
                <c:pt idx="14">
                  <c:v>7.8900840953544051</c:v>
                </c:pt>
                <c:pt idx="15">
                  <c:v>8.7471444802122775</c:v>
                </c:pt>
                <c:pt idx="16">
                  <c:v>9.6973030493753374</c:v>
                </c:pt>
                <c:pt idx="17">
                  <c:v>10.750672593113734</c:v>
                </c:pt>
                <c:pt idx="18">
                  <c:v>11.918464403540716</c:v>
                </c:pt>
                <c:pt idx="19">
                  <c:v>13.213107599375325</c:v>
                </c:pt>
                <c:pt idx="20">
                  <c:v>14.648381412357471</c:v>
                </c:pt>
                <c:pt idx="21">
                  <c:v>16.239561843274803</c:v>
                </c:pt>
                <c:pt idx="22">
                  <c:v>18.00358424850053</c:v>
                </c:pt>
                <c:pt idx="23">
                  <c:v>19.959223587493902</c:v>
                </c:pt>
                <c:pt idx="24">
                  <c:v>22.127294249685431</c:v>
                </c:pt>
                <c:pt idx="25">
                  <c:v>24.530871587557513</c:v>
                </c:pt>
                <c:pt idx="26">
                  <c:v>27.195537513755951</c:v>
                </c:pt>
                <c:pt idx="27">
                  <c:v>30.149652776187697</c:v>
                </c:pt>
                <c:pt idx="28">
                  <c:v>33.42465880900108</c:v>
                </c:pt>
                <c:pt idx="29">
                  <c:v>37.055412372128821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'Yield vs Growth'!$AU$11</c:f>
              <c:strCache>
                <c:ptCount val="1"/>
                <c:pt idx="0">
                  <c:v>Osinko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'Yield vs Growth'!$AQ$12:$AQ$41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'Yield vs Growth'!$AU$12:$AU$41</c:f>
              <c:numCache>
                <c:formatCode>0.00</c:formatCode>
                <c:ptCount val="30"/>
                <c:pt idx="0">
                  <c:v>4.8425000000000002</c:v>
                </c:pt>
                <c:pt idx="1">
                  <c:v>5.319123062500001</c:v>
                </c:pt>
                <c:pt idx="2">
                  <c:v>5.8426577499265635</c:v>
                </c:pt>
                <c:pt idx="3">
                  <c:v>6.4177213389630854</c:v>
                </c:pt>
                <c:pt idx="4">
                  <c:v>7.049385561750527</c:v>
                </c:pt>
                <c:pt idx="5">
                  <c:v>7.7432213356658224</c:v>
                </c:pt>
                <c:pt idx="6">
                  <c:v>8.5053478956287307</c:v>
                </c:pt>
                <c:pt idx="7">
                  <c:v>9.3424867622559891</c:v>
                </c:pt>
                <c:pt idx="8">
                  <c:v>10.262021021831035</c:v>
                </c:pt>
                <c:pt idx="9">
                  <c:v>11.272060440904756</c:v>
                </c:pt>
                <c:pt idx="10">
                  <c:v>12.381512989800807</c:v>
                </c:pt>
                <c:pt idx="11">
                  <c:v>13.600163405821954</c:v>
                </c:pt>
                <c:pt idx="12">
                  <c:v>14.938759489039981</c:v>
                </c:pt>
                <c:pt idx="13">
                  <c:v>16.409106891748742</c:v>
                </c:pt>
                <c:pt idx="14">
                  <c:v>18.024173237569112</c:v>
                </c:pt>
                <c:pt idx="15">
                  <c:v>19.79820248847685</c:v>
                </c:pt>
                <c:pt idx="16">
                  <c:v>21.746840568405187</c:v>
                </c:pt>
                <c:pt idx="17">
                  <c:v>23.887273351350469</c:v>
                </c:pt>
                <c:pt idx="18">
                  <c:v>26.238378230957139</c:v>
                </c:pt>
                <c:pt idx="19">
                  <c:v>28.820890608339099</c:v>
                </c:pt>
                <c:pt idx="20">
                  <c:v>31.657586766464874</c:v>
                </c:pt>
                <c:pt idx="21">
                  <c:v>34.773484743954178</c:v>
                </c:pt>
                <c:pt idx="22">
                  <c:v>38.196064979877875</c:v>
                </c:pt>
                <c:pt idx="23">
                  <c:v>41.955512675522357</c:v>
                </c:pt>
                <c:pt idx="24">
                  <c:v>46.084984010610647</c:v>
                </c:pt>
                <c:pt idx="25">
                  <c:v>50.620898561855</c:v>
                </c:pt>
                <c:pt idx="26">
                  <c:v>55.603260502805583</c:v>
                </c:pt>
                <c:pt idx="27">
                  <c:v>61.07601141779422</c:v>
                </c:pt>
                <c:pt idx="28">
                  <c:v>67.087417841590621</c:v>
                </c:pt>
                <c:pt idx="29">
                  <c:v>73.69049694264919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61352"/>
        <c:axId val="198972448"/>
      </c:lineChart>
      <c:catAx>
        <c:axId val="1967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8972448"/>
        <c:crosses val="autoZero"/>
        <c:auto val="1"/>
        <c:lblAlgn val="ctr"/>
        <c:lblOffset val="100"/>
        <c:noMultiLvlLbl val="0"/>
      </c:catAx>
      <c:valAx>
        <c:axId val="1989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9676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585876</xdr:colOff>
      <xdr:row>4</xdr:row>
      <xdr:rowOff>157104</xdr:rowOff>
    </xdr:from>
    <xdr:to>
      <xdr:col>22</xdr:col>
      <xdr:colOff>502750</xdr:colOff>
      <xdr:row>23</xdr:row>
      <xdr:rowOff>157104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3985</xdr:colOff>
      <xdr:row>12</xdr:row>
      <xdr:rowOff>157104</xdr:rowOff>
    </xdr:from>
    <xdr:to>
      <xdr:col>29</xdr:col>
      <xdr:colOff>519373</xdr:colOff>
      <xdr:row>31</xdr:row>
      <xdr:rowOff>157104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3985</xdr:colOff>
      <xdr:row>12</xdr:row>
      <xdr:rowOff>157104</xdr:rowOff>
    </xdr:from>
    <xdr:to>
      <xdr:col>29</xdr:col>
      <xdr:colOff>519373</xdr:colOff>
      <xdr:row>31</xdr:row>
      <xdr:rowOff>157104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177591</xdr:colOff>
      <xdr:row>11</xdr:row>
      <xdr:rowOff>275384</xdr:rowOff>
    </xdr:from>
    <xdr:to>
      <xdr:col>53</xdr:col>
      <xdr:colOff>359497</xdr:colOff>
      <xdr:row>39</xdr:row>
      <xdr:rowOff>76648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177591</xdr:colOff>
      <xdr:row>11</xdr:row>
      <xdr:rowOff>275384</xdr:rowOff>
    </xdr:from>
    <xdr:to>
      <xdr:col>53</xdr:col>
      <xdr:colOff>359497</xdr:colOff>
      <xdr:row>39</xdr:row>
      <xdr:rowOff>76648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132249</xdr:colOff>
      <xdr:row>9</xdr:row>
      <xdr:rowOff>157495</xdr:rowOff>
    </xdr:from>
    <xdr:to>
      <xdr:col>61</xdr:col>
      <xdr:colOff>45344</xdr:colOff>
      <xdr:row>40</xdr:row>
      <xdr:rowOff>139048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248625</xdr:colOff>
      <xdr:row>41</xdr:row>
      <xdr:rowOff>117130</xdr:rowOff>
    </xdr:from>
    <xdr:to>
      <xdr:col>61</xdr:col>
      <xdr:colOff>131494</xdr:colOff>
      <xdr:row>63</xdr:row>
      <xdr:rowOff>105797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6"/>
  <sheetViews>
    <sheetView zoomScale="85" zoomScaleNormal="85" workbookViewId="0">
      <selection activeCell="G7" sqref="G7"/>
    </sheetView>
  </sheetViews>
  <sheetFormatPr defaultRowHeight="13.1" x14ac:dyDescent="0.25"/>
  <cols>
    <col min="2" max="6" width="9" style="1"/>
    <col min="8" max="8" width="11.75" style="1" customWidth="1"/>
    <col min="9" max="11" width="9" style="1"/>
  </cols>
  <sheetData>
    <row r="2" spans="1:31" x14ac:dyDescent="0.25">
      <c r="B2" s="1" t="s">
        <v>7</v>
      </c>
      <c r="C2" s="3">
        <f>D5-C5</f>
        <v>4.4999999999999998E-2</v>
      </c>
      <c r="H2" s="1" t="s">
        <v>0</v>
      </c>
      <c r="I2" s="3">
        <v>0.03</v>
      </c>
    </row>
    <row r="3" spans="1:31" x14ac:dyDescent="0.25">
      <c r="B3" s="1" t="s">
        <v>1</v>
      </c>
      <c r="C3" s="3">
        <v>0.08</v>
      </c>
      <c r="H3" s="1" t="s">
        <v>13</v>
      </c>
      <c r="I3" s="2">
        <v>0</v>
      </c>
    </row>
    <row r="4" spans="1:31" x14ac:dyDescent="0.25">
      <c r="B4" s="1" t="s">
        <v>5</v>
      </c>
      <c r="C4" s="3">
        <v>0.255</v>
      </c>
      <c r="H4" s="1" t="s">
        <v>10</v>
      </c>
      <c r="I4" s="2">
        <f>J5-I2</f>
        <v>0.05</v>
      </c>
    </row>
    <row r="5" spans="1:31" x14ac:dyDescent="0.25">
      <c r="B5" s="1" t="s">
        <v>0</v>
      </c>
      <c r="C5" s="3">
        <v>3.5000000000000003E-2</v>
      </c>
      <c r="D5" s="3">
        <v>0.08</v>
      </c>
      <c r="H5" s="1" t="s">
        <v>12</v>
      </c>
      <c r="I5" s="5">
        <v>-5.5999999999999999E-3</v>
      </c>
      <c r="J5" s="3">
        <v>0.08</v>
      </c>
    </row>
    <row r="6" spans="1:31" x14ac:dyDescent="0.25">
      <c r="B6" s="1" t="s">
        <v>6</v>
      </c>
      <c r="C6" s="1" t="s">
        <v>0</v>
      </c>
      <c r="D6" s="1" t="s">
        <v>8</v>
      </c>
      <c r="E6" s="1" t="s">
        <v>9</v>
      </c>
      <c r="F6" s="1" t="s">
        <v>2</v>
      </c>
      <c r="H6" s="1" t="s">
        <v>3</v>
      </c>
      <c r="I6" s="1" t="s">
        <v>4</v>
      </c>
      <c r="J6" s="1" t="s">
        <v>12</v>
      </c>
      <c r="K6" s="1" t="s">
        <v>2</v>
      </c>
      <c r="N6" s="1" t="s">
        <v>3</v>
      </c>
      <c r="O6" s="1" t="s">
        <v>0</v>
      </c>
      <c r="P6" s="1" t="s">
        <v>11</v>
      </c>
    </row>
    <row r="7" spans="1:31" x14ac:dyDescent="0.25">
      <c r="A7">
        <v>1</v>
      </c>
      <c r="B7" s="1">
        <v>100</v>
      </c>
      <c r="C7" s="1">
        <f t="shared" ref="C7" si="0">B7*$C$5*(1-$C$4)</f>
        <v>2.6075000000000004</v>
      </c>
      <c r="E7" s="1">
        <f>$C$2*B7</f>
        <v>4.5</v>
      </c>
      <c r="F7" s="1">
        <f>B7+C7+D7+E7</f>
        <v>107.1075</v>
      </c>
      <c r="H7" s="1">
        <v>100</v>
      </c>
      <c r="I7" s="1">
        <f>$I$4*H7+($I$2*H7-H7*$I$2*$I$3)</f>
        <v>8</v>
      </c>
      <c r="J7" s="1">
        <f t="shared" ref="J7:J36" si="1">H7*$I$5</f>
        <v>-0.55999999999999994</v>
      </c>
      <c r="K7" s="1">
        <f>H7+I7+J7</f>
        <v>107.44</v>
      </c>
      <c r="M7">
        <f>A7</f>
        <v>1</v>
      </c>
      <c r="N7" s="1">
        <f>K7</f>
        <v>107.44</v>
      </c>
      <c r="O7" s="1">
        <f>F7</f>
        <v>107.1075</v>
      </c>
      <c r="P7" s="3">
        <f>(N7-O7)/O7</f>
        <v>3.1043577713978573E-3</v>
      </c>
    </row>
    <row r="8" spans="1:31" x14ac:dyDescent="0.25">
      <c r="A8">
        <v>2</v>
      </c>
      <c r="B8" s="1">
        <f>F7</f>
        <v>107.1075</v>
      </c>
      <c r="C8" s="1">
        <f>C7+D7</f>
        <v>2.6075000000000004</v>
      </c>
      <c r="D8" s="12">
        <f>(C8*$C$3*(1-$C$4))</f>
        <v>0.15540700000000002</v>
      </c>
      <c r="E8" s="1">
        <f>$C$2*B8</f>
        <v>4.8198375000000002</v>
      </c>
      <c r="F8" s="1">
        <f t="shared" ref="F8:F36" si="2">B8+C8+D8+E8</f>
        <v>114.69024450000001</v>
      </c>
      <c r="H8" s="1">
        <f>K7</f>
        <v>107.44</v>
      </c>
      <c r="I8" s="1">
        <f t="shared" ref="I8:I36" si="3">$I$4*H8+($I$2*H8-H8*$I$2*$I$3)</f>
        <v>8.5952000000000002</v>
      </c>
      <c r="J8" s="1">
        <f t="shared" si="1"/>
        <v>-0.60166399999999998</v>
      </c>
      <c r="K8" s="1">
        <f>H8+I8+J8</f>
        <v>115.433536</v>
      </c>
      <c r="M8">
        <f t="shared" ref="M8:M36" si="4">A8</f>
        <v>2</v>
      </c>
      <c r="N8" s="1">
        <f t="shared" ref="N8:N36" si="5">K8</f>
        <v>115.433536</v>
      </c>
      <c r="O8" s="1">
        <f t="shared" ref="O8:O36" si="6">F8</f>
        <v>114.69024450000001</v>
      </c>
      <c r="P8" s="3">
        <f t="shared" ref="P8:P36" si="7">(N8-O8)/O8</f>
        <v>6.4808607152284691E-3</v>
      </c>
      <c r="Q8" s="4"/>
    </row>
    <row r="9" spans="1:31" x14ac:dyDescent="0.25">
      <c r="A9">
        <v>3</v>
      </c>
      <c r="B9" s="1">
        <f t="shared" ref="B9:B36" si="8">F8</f>
        <v>114.69024450000001</v>
      </c>
      <c r="C9" s="1">
        <f t="shared" ref="C9:C36" si="9">C8+D8</f>
        <v>2.7629070000000002</v>
      </c>
      <c r="D9" s="12">
        <f t="shared" ref="D9:D36" si="10">(C9*$C$3*(1-$C$4))</f>
        <v>0.1646692572</v>
      </c>
      <c r="E9" s="1">
        <f t="shared" ref="E9:E36" si="11">$C$2*B9</f>
        <v>5.1610610025000003</v>
      </c>
      <c r="F9" s="1">
        <f t="shared" si="2"/>
        <v>122.77888175970001</v>
      </c>
      <c r="H9" s="1">
        <f>K8</f>
        <v>115.433536</v>
      </c>
      <c r="I9" s="1">
        <f t="shared" si="3"/>
        <v>9.2346828800000011</v>
      </c>
      <c r="J9" s="1">
        <f t="shared" si="1"/>
        <v>-0.64642780160000002</v>
      </c>
      <c r="K9" s="1">
        <f t="shared" ref="K9:K36" si="12">H9+I9+J9</f>
        <v>124.02179107840001</v>
      </c>
      <c r="M9">
        <f t="shared" si="4"/>
        <v>3</v>
      </c>
      <c r="N9" s="1">
        <f t="shared" si="5"/>
        <v>124.02179107840001</v>
      </c>
      <c r="O9" s="1">
        <f t="shared" si="6"/>
        <v>122.77888175970001</v>
      </c>
      <c r="P9" s="3">
        <f t="shared" si="7"/>
        <v>1.0123152295299399E-2</v>
      </c>
      <c r="V9" s="7"/>
      <c r="W9" s="7"/>
      <c r="X9" s="7"/>
      <c r="Z9" s="8"/>
      <c r="AA9" s="8"/>
    </row>
    <row r="10" spans="1:31" x14ac:dyDescent="0.25">
      <c r="A10">
        <v>4</v>
      </c>
      <c r="B10" s="1">
        <f t="shared" si="8"/>
        <v>122.77888175970001</v>
      </c>
      <c r="C10" s="1">
        <f t="shared" si="9"/>
        <v>2.9275762572000001</v>
      </c>
      <c r="D10" s="12">
        <f t="shared" si="10"/>
        <v>0.17448354492912002</v>
      </c>
      <c r="E10" s="1">
        <f t="shared" si="11"/>
        <v>5.5250496791865</v>
      </c>
      <c r="F10" s="1">
        <f t="shared" si="2"/>
        <v>131.40599124101564</v>
      </c>
      <c r="H10" s="1">
        <f t="shared" ref="H10:H36" si="13">K9</f>
        <v>124.02179107840001</v>
      </c>
      <c r="I10" s="1">
        <f t="shared" si="3"/>
        <v>9.921743286272001</v>
      </c>
      <c r="J10" s="1">
        <f t="shared" si="1"/>
        <v>-0.69452203003904012</v>
      </c>
      <c r="K10" s="1">
        <f t="shared" si="12"/>
        <v>133.24901233463297</v>
      </c>
      <c r="M10">
        <f t="shared" si="4"/>
        <v>4</v>
      </c>
      <c r="N10" s="1">
        <f t="shared" si="5"/>
        <v>133.24901233463297</v>
      </c>
      <c r="O10" s="1">
        <f t="shared" si="6"/>
        <v>131.40599124101564</v>
      </c>
      <c r="P10" s="3">
        <f t="shared" si="7"/>
        <v>1.4025396225937552E-2</v>
      </c>
      <c r="T10" s="6"/>
    </row>
    <row r="11" spans="1:31" x14ac:dyDescent="0.25">
      <c r="A11">
        <v>5</v>
      </c>
      <c r="B11" s="1">
        <f t="shared" si="8"/>
        <v>131.40599124101564</v>
      </c>
      <c r="C11" s="1">
        <f t="shared" si="9"/>
        <v>3.1020598021291201</v>
      </c>
      <c r="D11" s="12">
        <f t="shared" si="10"/>
        <v>0.18488276420689556</v>
      </c>
      <c r="E11" s="1">
        <f t="shared" si="11"/>
        <v>5.9132696058457039</v>
      </c>
      <c r="F11" s="1">
        <f t="shared" si="2"/>
        <v>140.60620341319736</v>
      </c>
      <c r="H11" s="1">
        <f t="shared" si="13"/>
        <v>133.24901233463297</v>
      </c>
      <c r="I11" s="1">
        <f t="shared" si="3"/>
        <v>10.659920986770636</v>
      </c>
      <c r="J11" s="1">
        <f t="shared" si="1"/>
        <v>-0.7461944690739446</v>
      </c>
      <c r="K11" s="1">
        <f t="shared" si="12"/>
        <v>143.16273885232965</v>
      </c>
      <c r="M11">
        <f t="shared" si="4"/>
        <v>5</v>
      </c>
      <c r="N11" s="1">
        <f t="shared" si="5"/>
        <v>143.16273885232965</v>
      </c>
      <c r="O11" s="1">
        <f t="shared" si="6"/>
        <v>140.60620341319736</v>
      </c>
      <c r="P11" s="3">
        <f t="shared" si="7"/>
        <v>1.8182237889031377E-2</v>
      </c>
      <c r="X11" s="3"/>
    </row>
    <row r="12" spans="1:31" x14ac:dyDescent="0.25">
      <c r="A12">
        <v>6</v>
      </c>
      <c r="B12" s="1">
        <f t="shared" si="8"/>
        <v>140.60620341319736</v>
      </c>
      <c r="C12" s="1">
        <f t="shared" si="9"/>
        <v>3.2869425663360157</v>
      </c>
      <c r="D12" s="12">
        <f t="shared" si="10"/>
        <v>0.19590177695362654</v>
      </c>
      <c r="E12" s="1">
        <f t="shared" si="11"/>
        <v>6.3272791535938815</v>
      </c>
      <c r="F12" s="1">
        <f t="shared" si="2"/>
        <v>150.4163269100809</v>
      </c>
      <c r="H12" s="1">
        <f t="shared" si="13"/>
        <v>143.16273885232965</v>
      </c>
      <c r="I12" s="1">
        <f t="shared" si="3"/>
        <v>11.453019108186373</v>
      </c>
      <c r="J12" s="1">
        <f t="shared" si="1"/>
        <v>-0.80171133757304602</v>
      </c>
      <c r="K12" s="1">
        <f t="shared" si="12"/>
        <v>153.81404662294298</v>
      </c>
      <c r="M12">
        <f t="shared" si="4"/>
        <v>6</v>
      </c>
      <c r="N12" s="1">
        <f t="shared" si="5"/>
        <v>153.81404662294298</v>
      </c>
      <c r="O12" s="1">
        <f t="shared" si="6"/>
        <v>150.4163269100809</v>
      </c>
      <c r="P12" s="3">
        <f t="shared" si="7"/>
        <v>2.2588769335480756E-2</v>
      </c>
      <c r="W12" s="7"/>
      <c r="X12" s="7"/>
      <c r="Y12" s="8"/>
      <c r="AA12" s="8"/>
      <c r="AD12" s="3"/>
      <c r="AE12" s="3"/>
    </row>
    <row r="13" spans="1:31" x14ac:dyDescent="0.25">
      <c r="A13">
        <v>7</v>
      </c>
      <c r="B13" s="1">
        <f t="shared" si="8"/>
        <v>150.4163269100809</v>
      </c>
      <c r="C13" s="1">
        <f t="shared" si="9"/>
        <v>3.4828443432896421</v>
      </c>
      <c r="D13" s="12">
        <f t="shared" si="10"/>
        <v>0.20757752286006267</v>
      </c>
      <c r="E13" s="1">
        <f t="shared" si="11"/>
        <v>6.7687347109536402</v>
      </c>
      <c r="F13" s="1">
        <f t="shared" si="2"/>
        <v>160.87548348718423</v>
      </c>
      <c r="H13" s="1">
        <f t="shared" si="13"/>
        <v>153.81404662294298</v>
      </c>
      <c r="I13" s="1">
        <f t="shared" si="3"/>
        <v>12.30512372983544</v>
      </c>
      <c r="J13" s="1">
        <f t="shared" si="1"/>
        <v>-0.86135866108848069</v>
      </c>
      <c r="K13" s="1">
        <f t="shared" si="12"/>
        <v>165.25781169168994</v>
      </c>
      <c r="M13">
        <f t="shared" si="4"/>
        <v>7</v>
      </c>
      <c r="N13" s="1">
        <f t="shared" si="5"/>
        <v>165.25781169168994</v>
      </c>
      <c r="O13" s="1">
        <f t="shared" si="6"/>
        <v>160.87548348718423</v>
      </c>
      <c r="P13" s="3">
        <f t="shared" si="7"/>
        <v>2.7240497492303228E-2</v>
      </c>
      <c r="T13" s="6"/>
    </row>
    <row r="14" spans="1:31" x14ac:dyDescent="0.25">
      <c r="A14">
        <v>8</v>
      </c>
      <c r="B14" s="1">
        <f t="shared" si="8"/>
        <v>160.87548348718423</v>
      </c>
      <c r="C14" s="1">
        <f t="shared" si="9"/>
        <v>3.6904218661497046</v>
      </c>
      <c r="D14" s="12">
        <f t="shared" si="10"/>
        <v>0.2199491432225224</v>
      </c>
      <c r="E14" s="1">
        <f t="shared" si="11"/>
        <v>7.2393967569232895</v>
      </c>
      <c r="F14" s="1">
        <f t="shared" si="2"/>
        <v>172.02525125347975</v>
      </c>
      <c r="H14" s="1">
        <f t="shared" si="13"/>
        <v>165.25781169168994</v>
      </c>
      <c r="I14" s="1">
        <f t="shared" si="3"/>
        <v>13.220624935335195</v>
      </c>
      <c r="J14" s="1">
        <f t="shared" si="1"/>
        <v>-0.92544374547346364</v>
      </c>
      <c r="K14" s="1">
        <f t="shared" si="12"/>
        <v>177.55299288155166</v>
      </c>
      <c r="M14">
        <f t="shared" si="4"/>
        <v>8</v>
      </c>
      <c r="N14" s="1">
        <f t="shared" si="5"/>
        <v>177.55299288155166</v>
      </c>
      <c r="O14" s="1">
        <f t="shared" si="6"/>
        <v>172.02525125347975</v>
      </c>
      <c r="P14" s="3">
        <f t="shared" si="7"/>
        <v>3.2133315241765076E-2</v>
      </c>
    </row>
    <row r="15" spans="1:31" x14ac:dyDescent="0.25">
      <c r="A15">
        <v>9</v>
      </c>
      <c r="B15" s="1">
        <f t="shared" si="8"/>
        <v>172.02525125347975</v>
      </c>
      <c r="C15" s="1">
        <f t="shared" si="9"/>
        <v>3.910371009372227</v>
      </c>
      <c r="D15" s="12">
        <f t="shared" si="10"/>
        <v>0.23305811215858474</v>
      </c>
      <c r="E15" s="1">
        <f t="shared" si="11"/>
        <v>7.7411363064065881</v>
      </c>
      <c r="F15" s="1">
        <f t="shared" si="2"/>
        <v>183.90981668141714</v>
      </c>
      <c r="H15" s="1">
        <f t="shared" si="13"/>
        <v>177.55299288155166</v>
      </c>
      <c r="I15" s="1">
        <f t="shared" si="3"/>
        <v>14.204239430524133</v>
      </c>
      <c r="J15" s="1">
        <f t="shared" si="1"/>
        <v>-0.99429676013668933</v>
      </c>
      <c r="K15" s="1">
        <f t="shared" si="12"/>
        <v>190.76293555193911</v>
      </c>
      <c r="M15">
        <f t="shared" si="4"/>
        <v>9</v>
      </c>
      <c r="N15" s="1">
        <f t="shared" si="5"/>
        <v>190.76293555193911</v>
      </c>
      <c r="O15" s="1">
        <f t="shared" si="6"/>
        <v>183.90981668141714</v>
      </c>
      <c r="P15" s="3">
        <f t="shared" si="7"/>
        <v>3.7263475078078472E-2</v>
      </c>
    </row>
    <row r="16" spans="1:31" x14ac:dyDescent="0.25">
      <c r="A16">
        <v>10</v>
      </c>
      <c r="B16" s="1">
        <f t="shared" si="8"/>
        <v>183.90981668141714</v>
      </c>
      <c r="C16" s="1">
        <f t="shared" si="9"/>
        <v>4.1434291215308114</v>
      </c>
      <c r="D16" s="12">
        <f t="shared" si="10"/>
        <v>0.24694837564323638</v>
      </c>
      <c r="E16" s="1">
        <f t="shared" si="11"/>
        <v>8.2759417506637707</v>
      </c>
      <c r="F16" s="1">
        <f t="shared" si="2"/>
        <v>196.57613592925495</v>
      </c>
      <c r="H16" s="1">
        <f t="shared" si="13"/>
        <v>190.76293555193911</v>
      </c>
      <c r="I16" s="1">
        <f t="shared" si="3"/>
        <v>15.261034844155128</v>
      </c>
      <c r="J16" s="1">
        <f t="shared" si="1"/>
        <v>-1.0682724390908589</v>
      </c>
      <c r="K16" s="1">
        <f t="shared" si="12"/>
        <v>204.95569795700337</v>
      </c>
      <c r="M16">
        <f t="shared" si="4"/>
        <v>10</v>
      </c>
      <c r="N16" s="1">
        <f t="shared" si="5"/>
        <v>204.95569795700337</v>
      </c>
      <c r="O16" s="1">
        <f t="shared" si="6"/>
        <v>196.57613592925495</v>
      </c>
      <c r="P16" s="3">
        <f t="shared" si="7"/>
        <v>4.2627565081267596E-2</v>
      </c>
    </row>
    <row r="17" spans="1:16" x14ac:dyDescent="0.25">
      <c r="A17">
        <v>11</v>
      </c>
      <c r="B17" s="1">
        <f t="shared" si="8"/>
        <v>196.57613592925495</v>
      </c>
      <c r="C17" s="1">
        <f t="shared" si="9"/>
        <v>4.3903774971740477</v>
      </c>
      <c r="D17" s="12">
        <f t="shared" si="10"/>
        <v>0.26166649883157328</v>
      </c>
      <c r="E17" s="1">
        <f t="shared" si="11"/>
        <v>8.8459261168164716</v>
      </c>
      <c r="F17" s="1">
        <f t="shared" si="2"/>
        <v>210.07410604207706</v>
      </c>
      <c r="H17" s="1">
        <f t="shared" si="13"/>
        <v>204.95569795700337</v>
      </c>
      <c r="I17" s="1">
        <f t="shared" si="3"/>
        <v>16.396455836560271</v>
      </c>
      <c r="J17" s="1">
        <f t="shared" si="1"/>
        <v>-1.1477519085592189</v>
      </c>
      <c r="K17" s="1">
        <f t="shared" si="12"/>
        <v>220.20440188500442</v>
      </c>
      <c r="M17">
        <f t="shared" si="4"/>
        <v>11</v>
      </c>
      <c r="N17" s="1">
        <f t="shared" si="5"/>
        <v>220.20440188500442</v>
      </c>
      <c r="O17" s="1">
        <f t="shared" si="6"/>
        <v>210.07410604207706</v>
      </c>
      <c r="P17" s="3">
        <f t="shared" si="7"/>
        <v>4.822248697751589E-2</v>
      </c>
    </row>
    <row r="18" spans="1:16" x14ac:dyDescent="0.25">
      <c r="A18">
        <v>12</v>
      </c>
      <c r="B18" s="1">
        <f t="shared" si="8"/>
        <v>210.07410604207706</v>
      </c>
      <c r="C18" s="1">
        <f t="shared" si="9"/>
        <v>4.652043996005621</v>
      </c>
      <c r="D18" s="12">
        <f t="shared" si="10"/>
        <v>0.27726182216193501</v>
      </c>
      <c r="E18" s="1">
        <f t="shared" si="11"/>
        <v>9.4533347718934682</v>
      </c>
      <c r="F18" s="1">
        <f t="shared" si="2"/>
        <v>224.45674663213811</v>
      </c>
      <c r="H18" s="1">
        <f t="shared" si="13"/>
        <v>220.20440188500442</v>
      </c>
      <c r="I18" s="1">
        <f t="shared" si="3"/>
        <v>17.616352150800353</v>
      </c>
      <c r="J18" s="1">
        <f t="shared" si="1"/>
        <v>-1.2331446505560246</v>
      </c>
      <c r="K18" s="1">
        <f t="shared" si="12"/>
        <v>236.58760938524875</v>
      </c>
      <c r="M18">
        <f t="shared" si="4"/>
        <v>12</v>
      </c>
      <c r="N18" s="1">
        <f t="shared" si="5"/>
        <v>236.58760938524875</v>
      </c>
      <c r="O18" s="1">
        <f t="shared" si="6"/>
        <v>224.45674663213811</v>
      </c>
      <c r="P18" s="3">
        <f t="shared" si="7"/>
        <v>5.4045436081241544E-2</v>
      </c>
    </row>
    <row r="19" spans="1:16" x14ac:dyDescent="0.25">
      <c r="A19">
        <v>13</v>
      </c>
      <c r="B19" s="1">
        <f t="shared" si="8"/>
        <v>224.45674663213811</v>
      </c>
      <c r="C19" s="1">
        <f t="shared" si="9"/>
        <v>4.9293058181675562</v>
      </c>
      <c r="D19" s="12">
        <f t="shared" si="10"/>
        <v>0.29378662676278638</v>
      </c>
      <c r="E19" s="1">
        <f t="shared" si="11"/>
        <v>10.100553598446215</v>
      </c>
      <c r="F19" s="1">
        <f t="shared" si="2"/>
        <v>239.78039267551469</v>
      </c>
      <c r="H19" s="1">
        <f t="shared" si="13"/>
        <v>236.58760938524875</v>
      </c>
      <c r="I19" s="1">
        <f t="shared" si="3"/>
        <v>18.927008750819901</v>
      </c>
      <c r="J19" s="1">
        <f t="shared" si="1"/>
        <v>-1.3248906125573929</v>
      </c>
      <c r="K19" s="1">
        <f t="shared" si="12"/>
        <v>254.18972752351127</v>
      </c>
      <c r="M19">
        <f t="shared" si="4"/>
        <v>13</v>
      </c>
      <c r="N19" s="1">
        <f t="shared" si="5"/>
        <v>254.18972752351127</v>
      </c>
      <c r="O19" s="1">
        <f t="shared" si="6"/>
        <v>239.78039267551469</v>
      </c>
      <c r="P19" s="3">
        <f t="shared" si="7"/>
        <v>6.0093882936859466E-2</v>
      </c>
    </row>
    <row r="20" spans="1:16" x14ac:dyDescent="0.25">
      <c r="A20">
        <v>14</v>
      </c>
      <c r="B20" s="1">
        <f t="shared" si="8"/>
        <v>239.78039267551469</v>
      </c>
      <c r="C20" s="1">
        <f t="shared" si="9"/>
        <v>5.2230924449303426</v>
      </c>
      <c r="D20" s="12">
        <f t="shared" si="10"/>
        <v>0.31129630971784844</v>
      </c>
      <c r="E20" s="1">
        <f t="shared" si="11"/>
        <v>10.79011767039816</v>
      </c>
      <c r="F20" s="1">
        <f t="shared" si="2"/>
        <v>256.10489910056106</v>
      </c>
      <c r="H20" s="1">
        <f t="shared" si="13"/>
        <v>254.18972752351127</v>
      </c>
      <c r="I20" s="1">
        <f t="shared" si="3"/>
        <v>20.3351782018809</v>
      </c>
      <c r="J20" s="1">
        <f t="shared" si="1"/>
        <v>-1.423462474131663</v>
      </c>
      <c r="K20" s="1">
        <f t="shared" si="12"/>
        <v>273.10144325126049</v>
      </c>
      <c r="M20">
        <f t="shared" si="4"/>
        <v>14</v>
      </c>
      <c r="N20" s="1">
        <f t="shared" si="5"/>
        <v>273.10144325126049</v>
      </c>
      <c r="O20" s="1">
        <f t="shared" si="6"/>
        <v>256.10489910056106</v>
      </c>
      <c r="P20" s="3">
        <f t="shared" si="7"/>
        <v>6.6365556498103717E-2</v>
      </c>
    </row>
    <row r="21" spans="1:16" x14ac:dyDescent="0.25">
      <c r="A21">
        <v>15</v>
      </c>
      <c r="B21" s="1">
        <f t="shared" si="8"/>
        <v>256.10489910056106</v>
      </c>
      <c r="C21" s="1">
        <f t="shared" si="9"/>
        <v>5.5343887546481909</v>
      </c>
      <c r="D21" s="12">
        <f t="shared" si="10"/>
        <v>0.32984956977703217</v>
      </c>
      <c r="E21" s="1">
        <f t="shared" si="11"/>
        <v>11.524720459525247</v>
      </c>
      <c r="F21" s="1">
        <f t="shared" si="2"/>
        <v>273.49385788451156</v>
      </c>
      <c r="H21" s="1">
        <f t="shared" si="13"/>
        <v>273.10144325126049</v>
      </c>
      <c r="I21" s="1">
        <f t="shared" si="3"/>
        <v>21.848115460100839</v>
      </c>
      <c r="J21" s="1">
        <f t="shared" si="1"/>
        <v>-1.5293680822070588</v>
      </c>
      <c r="K21" s="1">
        <f t="shared" si="12"/>
        <v>293.42019062915426</v>
      </c>
      <c r="M21">
        <f t="shared" si="4"/>
        <v>15</v>
      </c>
      <c r="N21" s="1">
        <f t="shared" si="5"/>
        <v>293.42019062915426</v>
      </c>
      <c r="O21" s="1">
        <f t="shared" si="6"/>
        <v>273.49385788451156</v>
      </c>
      <c r="P21" s="3">
        <f t="shared" si="7"/>
        <v>7.2858428700278213E-2</v>
      </c>
    </row>
    <row r="22" spans="1:16" x14ac:dyDescent="0.25">
      <c r="A22">
        <v>16</v>
      </c>
      <c r="B22" s="1">
        <f t="shared" si="8"/>
        <v>273.49385788451156</v>
      </c>
      <c r="C22" s="1">
        <f t="shared" si="9"/>
        <v>5.864238324425223</v>
      </c>
      <c r="D22" s="12">
        <f t="shared" si="10"/>
        <v>0.34950860413574331</v>
      </c>
      <c r="E22" s="1">
        <f t="shared" si="11"/>
        <v>12.307223604803019</v>
      </c>
      <c r="F22" s="1">
        <f t="shared" si="2"/>
        <v>292.01482841787555</v>
      </c>
      <c r="H22" s="1">
        <f t="shared" si="13"/>
        <v>293.42019062915426</v>
      </c>
      <c r="I22" s="1">
        <f t="shared" si="3"/>
        <v>23.47361525033234</v>
      </c>
      <c r="J22" s="1">
        <f t="shared" si="1"/>
        <v>-1.643153067523264</v>
      </c>
      <c r="K22" s="1">
        <f t="shared" si="12"/>
        <v>315.25065281196333</v>
      </c>
      <c r="M22">
        <f t="shared" si="4"/>
        <v>16</v>
      </c>
      <c r="N22" s="1">
        <f t="shared" si="5"/>
        <v>315.25065281196333</v>
      </c>
      <c r="O22" s="1">
        <f t="shared" si="6"/>
        <v>292.01482841787555</v>
      </c>
      <c r="P22" s="3">
        <f t="shared" si="7"/>
        <v>7.9570700296209398E-2</v>
      </c>
    </row>
    <row r="23" spans="1:16" x14ac:dyDescent="0.25">
      <c r="A23">
        <v>17</v>
      </c>
      <c r="B23" s="1">
        <f t="shared" si="8"/>
        <v>292.01482841787555</v>
      </c>
      <c r="C23" s="1">
        <f t="shared" si="9"/>
        <v>6.2137469285609663</v>
      </c>
      <c r="D23" s="12">
        <f t="shared" si="10"/>
        <v>0.3703393169422336</v>
      </c>
      <c r="E23" s="1">
        <f t="shared" si="11"/>
        <v>13.140667278804399</v>
      </c>
      <c r="F23" s="1">
        <f t="shared" si="2"/>
        <v>311.73958194218318</v>
      </c>
      <c r="H23" s="1">
        <f t="shared" si="13"/>
        <v>315.25065281196333</v>
      </c>
      <c r="I23" s="1">
        <f t="shared" si="3"/>
        <v>25.220052224957065</v>
      </c>
      <c r="J23" s="1">
        <f t="shared" si="1"/>
        <v>-1.7654036557469948</v>
      </c>
      <c r="K23" s="1">
        <f t="shared" si="12"/>
        <v>338.7053013811734</v>
      </c>
      <c r="M23">
        <f t="shared" si="4"/>
        <v>17</v>
      </c>
      <c r="N23" s="1">
        <f t="shared" si="5"/>
        <v>338.7053013811734</v>
      </c>
      <c r="O23" s="1">
        <f t="shared" si="6"/>
        <v>311.73958194218318</v>
      </c>
      <c r="P23" s="3">
        <f t="shared" si="7"/>
        <v>8.6500787840253862E-2</v>
      </c>
    </row>
    <row r="24" spans="1:16" x14ac:dyDescent="0.25">
      <c r="A24">
        <v>18</v>
      </c>
      <c r="B24" s="1">
        <f t="shared" si="8"/>
        <v>311.73958194218318</v>
      </c>
      <c r="C24" s="1">
        <f t="shared" si="9"/>
        <v>6.5840862455032001</v>
      </c>
      <c r="D24" s="12">
        <f t="shared" si="10"/>
        <v>0.39241154023199071</v>
      </c>
      <c r="E24" s="1">
        <f t="shared" si="11"/>
        <v>14.028281187398242</v>
      </c>
      <c r="F24" s="1">
        <f t="shared" si="2"/>
        <v>332.74436091531663</v>
      </c>
      <c r="H24" s="1">
        <f t="shared" si="13"/>
        <v>338.7053013811734</v>
      </c>
      <c r="I24" s="1">
        <f t="shared" si="3"/>
        <v>27.096424110493871</v>
      </c>
      <c r="J24" s="1">
        <f t="shared" si="1"/>
        <v>-1.8967496877345711</v>
      </c>
      <c r="K24" s="1">
        <f t="shared" si="12"/>
        <v>363.9049758039327</v>
      </c>
      <c r="M24">
        <f t="shared" si="4"/>
        <v>18</v>
      </c>
      <c r="N24" s="1">
        <f t="shared" si="5"/>
        <v>363.9049758039327</v>
      </c>
      <c r="O24" s="1">
        <f t="shared" si="6"/>
        <v>332.74436091531663</v>
      </c>
      <c r="P24" s="3">
        <f t="shared" si="7"/>
        <v>9.3647311716715878E-2</v>
      </c>
    </row>
    <row r="25" spans="1:16" x14ac:dyDescent="0.25">
      <c r="A25">
        <v>19</v>
      </c>
      <c r="B25" s="1">
        <f t="shared" si="8"/>
        <v>332.74436091531663</v>
      </c>
      <c r="C25" s="1">
        <f t="shared" si="9"/>
        <v>6.9764977857351909</v>
      </c>
      <c r="D25" s="12">
        <f t="shared" si="10"/>
        <v>0.41579926802981737</v>
      </c>
      <c r="E25" s="1">
        <f t="shared" si="11"/>
        <v>14.973496241189247</v>
      </c>
      <c r="F25" s="1">
        <f t="shared" si="2"/>
        <v>355.11015421027093</v>
      </c>
      <c r="H25" s="1">
        <f t="shared" si="13"/>
        <v>363.9049758039327</v>
      </c>
      <c r="I25" s="1">
        <f t="shared" si="3"/>
        <v>29.112398064314618</v>
      </c>
      <c r="J25" s="1">
        <f t="shared" si="1"/>
        <v>-2.0378678645020232</v>
      </c>
      <c r="K25" s="1">
        <f t="shared" si="12"/>
        <v>390.97950600374531</v>
      </c>
      <c r="M25">
        <f t="shared" si="4"/>
        <v>19</v>
      </c>
      <c r="N25" s="1">
        <f t="shared" si="5"/>
        <v>390.97950600374531</v>
      </c>
      <c r="O25" s="1">
        <f t="shared" si="6"/>
        <v>355.11015421027093</v>
      </c>
      <c r="P25" s="3">
        <f t="shared" si="7"/>
        <v>0.10100908511964179</v>
      </c>
    </row>
    <row r="26" spans="1:16" x14ac:dyDescent="0.25">
      <c r="A26">
        <v>20</v>
      </c>
      <c r="B26" s="1">
        <f t="shared" si="8"/>
        <v>355.11015421027093</v>
      </c>
      <c r="C26" s="1">
        <f t="shared" si="9"/>
        <v>7.3922970537650086</v>
      </c>
      <c r="D26" s="12">
        <f t="shared" si="10"/>
        <v>0.44058090440439446</v>
      </c>
      <c r="E26" s="1">
        <f t="shared" si="11"/>
        <v>15.979956939462191</v>
      </c>
      <c r="F26" s="1">
        <f t="shared" si="2"/>
        <v>378.92298910790248</v>
      </c>
      <c r="H26" s="1">
        <f t="shared" si="13"/>
        <v>390.97950600374531</v>
      </c>
      <c r="I26" s="1">
        <f t="shared" si="3"/>
        <v>31.278360480299625</v>
      </c>
      <c r="J26" s="1">
        <f t="shared" si="1"/>
        <v>-2.1894852336209736</v>
      </c>
      <c r="K26" s="1">
        <f t="shared" si="12"/>
        <v>420.06838125042395</v>
      </c>
      <c r="M26">
        <f t="shared" si="4"/>
        <v>20</v>
      </c>
      <c r="N26" s="1">
        <f t="shared" si="5"/>
        <v>420.06838125042395</v>
      </c>
      <c r="O26" s="1">
        <f t="shared" si="6"/>
        <v>378.92298910790248</v>
      </c>
      <c r="P26" s="3">
        <f t="shared" si="7"/>
        <v>0.10858510390037293</v>
      </c>
    </row>
    <row r="27" spans="1:16" x14ac:dyDescent="0.25">
      <c r="A27">
        <v>21</v>
      </c>
      <c r="B27" s="1">
        <f t="shared" si="8"/>
        <v>378.92298910790248</v>
      </c>
      <c r="C27" s="1">
        <f t="shared" si="9"/>
        <v>7.8328779581694032</v>
      </c>
      <c r="D27" s="12">
        <f t="shared" si="10"/>
        <v>0.4668395263068964</v>
      </c>
      <c r="E27" s="1">
        <f t="shared" si="11"/>
        <v>17.05153450985561</v>
      </c>
      <c r="F27" s="1">
        <f t="shared" si="2"/>
        <v>404.27424110223438</v>
      </c>
      <c r="H27" s="1">
        <f t="shared" si="13"/>
        <v>420.06838125042395</v>
      </c>
      <c r="I27" s="1">
        <f t="shared" si="3"/>
        <v>33.605470500033917</v>
      </c>
      <c r="J27" s="1">
        <f t="shared" si="1"/>
        <v>-2.3523829350023742</v>
      </c>
      <c r="K27" s="1">
        <f t="shared" si="12"/>
        <v>451.32146881545549</v>
      </c>
      <c r="M27">
        <f t="shared" si="4"/>
        <v>21</v>
      </c>
      <c r="N27" s="1">
        <f t="shared" si="5"/>
        <v>451.32146881545549</v>
      </c>
      <c r="O27" s="1">
        <f t="shared" si="6"/>
        <v>404.27424110223438</v>
      </c>
      <c r="P27" s="3">
        <f t="shared" si="7"/>
        <v>0.11637453720758732</v>
      </c>
    </row>
    <row r="28" spans="1:16" x14ac:dyDescent="0.25">
      <c r="A28">
        <v>22</v>
      </c>
      <c r="B28" s="1">
        <f t="shared" si="8"/>
        <v>404.27424110223438</v>
      </c>
      <c r="C28" s="1">
        <f t="shared" si="9"/>
        <v>8.2997174844763002</v>
      </c>
      <c r="D28" s="12">
        <f t="shared" si="10"/>
        <v>0.4946631620747875</v>
      </c>
      <c r="E28" s="1">
        <f t="shared" si="11"/>
        <v>18.192340849600548</v>
      </c>
      <c r="F28" s="1">
        <f t="shared" si="2"/>
        <v>431.26096259838602</v>
      </c>
      <c r="H28" s="1">
        <f t="shared" si="13"/>
        <v>451.32146881545549</v>
      </c>
      <c r="I28" s="1">
        <f t="shared" si="3"/>
        <v>36.105717505236441</v>
      </c>
      <c r="J28" s="1">
        <f t="shared" si="1"/>
        <v>-2.5274002253665508</v>
      </c>
      <c r="K28" s="1">
        <f t="shared" si="12"/>
        <v>484.8997860953254</v>
      </c>
      <c r="M28">
        <f t="shared" si="4"/>
        <v>22</v>
      </c>
      <c r="N28" s="1">
        <f t="shared" si="5"/>
        <v>484.8997860953254</v>
      </c>
      <c r="O28" s="1">
        <f t="shared" si="6"/>
        <v>431.26096259838602</v>
      </c>
      <c r="P28" s="3">
        <f t="shared" si="7"/>
        <v>0.12437671885199313</v>
      </c>
    </row>
    <row r="29" spans="1:16" x14ac:dyDescent="0.25">
      <c r="A29">
        <v>23</v>
      </c>
      <c r="B29" s="1">
        <f t="shared" si="8"/>
        <v>431.26096259838602</v>
      </c>
      <c r="C29" s="1">
        <f t="shared" si="9"/>
        <v>8.7943806465510885</v>
      </c>
      <c r="D29" s="12">
        <f t="shared" si="10"/>
        <v>0.52414508653444492</v>
      </c>
      <c r="E29" s="1">
        <f t="shared" si="11"/>
        <v>19.406743316927368</v>
      </c>
      <c r="F29" s="1">
        <f t="shared" si="2"/>
        <v>459.98623164839887</v>
      </c>
      <c r="H29" s="1">
        <f t="shared" si="13"/>
        <v>484.8997860953254</v>
      </c>
      <c r="I29" s="1">
        <f t="shared" si="3"/>
        <v>38.791982887626034</v>
      </c>
      <c r="J29" s="1">
        <f t="shared" si="1"/>
        <v>-2.7154388021338223</v>
      </c>
      <c r="K29" s="1">
        <f t="shared" si="12"/>
        <v>520.97633018081763</v>
      </c>
      <c r="M29">
        <f t="shared" si="4"/>
        <v>23</v>
      </c>
      <c r="N29" s="1">
        <f t="shared" si="5"/>
        <v>520.97633018081763</v>
      </c>
      <c r="O29" s="1">
        <f t="shared" si="6"/>
        <v>459.98623164839887</v>
      </c>
      <c r="P29" s="3">
        <f t="shared" si="7"/>
        <v>0.13259113933444414</v>
      </c>
    </row>
    <row r="30" spans="1:16" x14ac:dyDescent="0.25">
      <c r="A30">
        <v>24</v>
      </c>
      <c r="B30" s="1">
        <f t="shared" si="8"/>
        <v>459.98623164839887</v>
      </c>
      <c r="C30" s="1">
        <f t="shared" si="9"/>
        <v>9.3185257330855329</v>
      </c>
      <c r="D30" s="12">
        <f t="shared" si="10"/>
        <v>0.55538413369189776</v>
      </c>
      <c r="E30" s="1">
        <f t="shared" si="11"/>
        <v>20.699380424177949</v>
      </c>
      <c r="F30" s="1">
        <f t="shared" si="2"/>
        <v>490.55952193935428</v>
      </c>
      <c r="H30" s="1">
        <f t="shared" si="13"/>
        <v>520.97633018081763</v>
      </c>
      <c r="I30" s="1">
        <f t="shared" si="3"/>
        <v>41.678106414465411</v>
      </c>
      <c r="J30" s="1">
        <f t="shared" si="1"/>
        <v>-2.9174674490125785</v>
      </c>
      <c r="K30" s="1">
        <f t="shared" si="12"/>
        <v>559.73696914627044</v>
      </c>
      <c r="M30">
        <f t="shared" si="4"/>
        <v>24</v>
      </c>
      <c r="N30" s="1">
        <f t="shared" si="5"/>
        <v>559.73696914627044</v>
      </c>
      <c r="O30" s="1">
        <f t="shared" si="6"/>
        <v>490.55952193935428</v>
      </c>
      <c r="P30" s="3">
        <f t="shared" si="7"/>
        <v>0.1410174384821507</v>
      </c>
    </row>
    <row r="31" spans="1:16" x14ac:dyDescent="0.25">
      <c r="A31">
        <v>25</v>
      </c>
      <c r="B31" s="1">
        <f t="shared" si="8"/>
        <v>490.55952193935428</v>
      </c>
      <c r="C31" s="1">
        <f t="shared" si="9"/>
        <v>9.8739098667774314</v>
      </c>
      <c r="D31" s="12">
        <f t="shared" si="10"/>
        <v>0.58848502805993497</v>
      </c>
      <c r="E31" s="1">
        <f t="shared" si="11"/>
        <v>22.075178487270943</v>
      </c>
      <c r="F31" s="1">
        <f t="shared" si="2"/>
        <v>523.09709532146258</v>
      </c>
      <c r="H31" s="1">
        <f t="shared" si="13"/>
        <v>559.73696914627044</v>
      </c>
      <c r="I31" s="1">
        <f t="shared" si="3"/>
        <v>44.778957531701636</v>
      </c>
      <c r="J31" s="1">
        <f t="shared" si="1"/>
        <v>-3.1345270272191144</v>
      </c>
      <c r="K31" s="1">
        <f t="shared" si="12"/>
        <v>601.381399650753</v>
      </c>
      <c r="M31">
        <f t="shared" si="4"/>
        <v>25</v>
      </c>
      <c r="N31" s="1">
        <f t="shared" si="5"/>
        <v>601.381399650753</v>
      </c>
      <c r="O31" s="1">
        <f t="shared" si="6"/>
        <v>523.09709532146258</v>
      </c>
      <c r="P31" s="3">
        <f t="shared" si="7"/>
        <v>0.14965539864292654</v>
      </c>
    </row>
    <row r="32" spans="1:16" x14ac:dyDescent="0.25">
      <c r="A32">
        <v>26</v>
      </c>
      <c r="B32" s="1">
        <f t="shared" si="8"/>
        <v>523.09709532146258</v>
      </c>
      <c r="C32" s="1">
        <f t="shared" si="9"/>
        <v>10.462394894837367</v>
      </c>
      <c r="D32" s="12">
        <f t="shared" si="10"/>
        <v>0.62355873573230702</v>
      </c>
      <c r="E32" s="1">
        <f t="shared" si="11"/>
        <v>23.539369289465814</v>
      </c>
      <c r="F32" s="1">
        <f t="shared" si="2"/>
        <v>557.72241824149819</v>
      </c>
      <c r="H32" s="1">
        <f t="shared" si="13"/>
        <v>601.381399650753</v>
      </c>
      <c r="I32" s="1">
        <f t="shared" si="3"/>
        <v>48.110511972060237</v>
      </c>
      <c r="J32" s="1">
        <f t="shared" si="1"/>
        <v>-3.3677358380442168</v>
      </c>
      <c r="K32" s="1">
        <f t="shared" si="12"/>
        <v>646.12417578476891</v>
      </c>
      <c r="M32">
        <f t="shared" si="4"/>
        <v>26</v>
      </c>
      <c r="N32" s="1">
        <f t="shared" si="5"/>
        <v>646.12417578476891</v>
      </c>
      <c r="O32" s="1">
        <f t="shared" si="6"/>
        <v>557.72241824149819</v>
      </c>
      <c r="P32" s="3">
        <f t="shared" si="7"/>
        <v>0.15850493839211618</v>
      </c>
    </row>
    <row r="33" spans="1:16" x14ac:dyDescent="0.25">
      <c r="A33">
        <v>27</v>
      </c>
      <c r="B33" s="1">
        <f t="shared" si="8"/>
        <v>557.72241824149819</v>
      </c>
      <c r="C33" s="1">
        <f t="shared" si="9"/>
        <v>11.085953630569673</v>
      </c>
      <c r="D33" s="12">
        <f t="shared" si="10"/>
        <v>0.66072283638195251</v>
      </c>
      <c r="E33" s="1">
        <f t="shared" si="11"/>
        <v>25.097508820867418</v>
      </c>
      <c r="F33" s="1">
        <f t="shared" si="2"/>
        <v>594.56660352931726</v>
      </c>
      <c r="H33" s="1">
        <f t="shared" si="13"/>
        <v>646.12417578476891</v>
      </c>
      <c r="I33" s="1">
        <f t="shared" si="3"/>
        <v>51.689934062781518</v>
      </c>
      <c r="J33" s="1">
        <f t="shared" si="1"/>
        <v>-3.6182953843947057</v>
      </c>
      <c r="K33" s="1">
        <f t="shared" si="12"/>
        <v>694.19581446315567</v>
      </c>
      <c r="M33">
        <f t="shared" si="4"/>
        <v>27</v>
      </c>
      <c r="N33" s="1">
        <f t="shared" si="5"/>
        <v>694.19581446315567</v>
      </c>
      <c r="O33" s="1">
        <f t="shared" si="6"/>
        <v>594.56660352931726</v>
      </c>
      <c r="P33" s="3">
        <f t="shared" si="7"/>
        <v>0.16756610671108074</v>
      </c>
    </row>
    <row r="34" spans="1:16" x14ac:dyDescent="0.25">
      <c r="A34">
        <v>28</v>
      </c>
      <c r="B34" s="1">
        <f t="shared" si="8"/>
        <v>594.56660352931726</v>
      </c>
      <c r="C34" s="1">
        <f t="shared" si="9"/>
        <v>11.746676466951625</v>
      </c>
      <c r="D34" s="12">
        <f t="shared" si="10"/>
        <v>0.7001019174303168</v>
      </c>
      <c r="E34" s="1">
        <f t="shared" si="11"/>
        <v>26.755497158819274</v>
      </c>
      <c r="F34" s="1">
        <f t="shared" si="2"/>
        <v>633.76887907251842</v>
      </c>
      <c r="H34" s="1">
        <f t="shared" si="13"/>
        <v>694.19581446315567</v>
      </c>
      <c r="I34" s="1">
        <f t="shared" si="3"/>
        <v>55.535665157052456</v>
      </c>
      <c r="J34" s="1">
        <f t="shared" si="1"/>
        <v>-3.8874965609936716</v>
      </c>
      <c r="K34" s="1">
        <f t="shared" si="12"/>
        <v>745.84398305921445</v>
      </c>
      <c r="M34">
        <f t="shared" si="4"/>
        <v>28</v>
      </c>
      <c r="N34" s="1">
        <f t="shared" si="5"/>
        <v>745.84398305921445</v>
      </c>
      <c r="O34" s="1">
        <f t="shared" si="6"/>
        <v>633.76887907251842</v>
      </c>
      <c r="P34" s="3">
        <f t="shared" si="7"/>
        <v>0.17683907759988313</v>
      </c>
    </row>
    <row r="35" spans="1:16" x14ac:dyDescent="0.25">
      <c r="A35">
        <v>29</v>
      </c>
      <c r="B35" s="1">
        <f t="shared" si="8"/>
        <v>633.76887907251842</v>
      </c>
      <c r="C35" s="1">
        <f t="shared" si="9"/>
        <v>12.446778384381942</v>
      </c>
      <c r="D35" s="12">
        <f t="shared" si="10"/>
        <v>0.74182799170916369</v>
      </c>
      <c r="E35" s="1">
        <f t="shared" si="11"/>
        <v>28.519599558263327</v>
      </c>
      <c r="F35" s="1">
        <f t="shared" si="2"/>
        <v>675.47708500687281</v>
      </c>
      <c r="H35" s="1">
        <f t="shared" si="13"/>
        <v>745.84398305921445</v>
      </c>
      <c r="I35" s="1">
        <f t="shared" si="3"/>
        <v>59.667518644737157</v>
      </c>
      <c r="J35" s="1">
        <f t="shared" si="1"/>
        <v>-4.1767263051316013</v>
      </c>
      <c r="K35" s="1">
        <f t="shared" si="12"/>
        <v>801.33477539881994</v>
      </c>
      <c r="M35">
        <f t="shared" si="4"/>
        <v>29</v>
      </c>
      <c r="N35" s="1">
        <f t="shared" si="5"/>
        <v>801.33477539881994</v>
      </c>
      <c r="O35" s="1">
        <f t="shared" si="6"/>
        <v>675.47708500687281</v>
      </c>
      <c r="P35" s="3">
        <f t="shared" si="7"/>
        <v>0.18632414509023137</v>
      </c>
    </row>
    <row r="36" spans="1:16" x14ac:dyDescent="0.25">
      <c r="A36">
        <v>30</v>
      </c>
      <c r="B36" s="1">
        <f t="shared" si="8"/>
        <v>675.47708500687281</v>
      </c>
      <c r="C36" s="1">
        <f t="shared" si="9"/>
        <v>13.188606376091105</v>
      </c>
      <c r="D36" s="12">
        <f t="shared" si="10"/>
        <v>0.78604094001502989</v>
      </c>
      <c r="E36" s="1">
        <f t="shared" si="11"/>
        <v>30.396468825309274</v>
      </c>
      <c r="F36" s="1">
        <f t="shared" si="2"/>
        <v>719.84820114828824</v>
      </c>
      <c r="H36" s="1">
        <f t="shared" si="13"/>
        <v>801.33477539881994</v>
      </c>
      <c r="I36" s="1">
        <f t="shared" si="3"/>
        <v>64.106782031905595</v>
      </c>
      <c r="J36" s="1">
        <f t="shared" si="1"/>
        <v>-4.4874747422333918</v>
      </c>
      <c r="K36" s="1">
        <f t="shared" si="12"/>
        <v>860.95408268849212</v>
      </c>
      <c r="M36">
        <f t="shared" si="4"/>
        <v>30</v>
      </c>
      <c r="N36" s="1">
        <f t="shared" si="5"/>
        <v>860.95408268849212</v>
      </c>
      <c r="O36" s="1">
        <f t="shared" si="6"/>
        <v>719.84820114828824</v>
      </c>
      <c r="P36" s="3">
        <f t="shared" si="7"/>
        <v>0.19602171862778076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70" zoomScaleNormal="70" workbookViewId="0">
      <selection activeCell="G7" sqref="G7"/>
    </sheetView>
  </sheetViews>
  <sheetFormatPr defaultRowHeight="13.1" x14ac:dyDescent="0.25"/>
  <cols>
    <col min="2" max="2" width="12.125" style="1" customWidth="1"/>
    <col min="3" max="3" width="11.25" style="1" customWidth="1"/>
    <col min="4" max="6" width="9" style="1"/>
    <col min="7" max="7" width="3" style="1" customWidth="1"/>
    <col min="9" max="9" width="12.5" bestFit="1" customWidth="1"/>
    <col min="10" max="10" width="11.875" customWidth="1"/>
    <col min="11" max="11" width="17.25" customWidth="1"/>
    <col min="12" max="12" width="22.25" bestFit="1" customWidth="1"/>
    <col min="13" max="13" width="1.75" style="24" customWidth="1"/>
    <col min="14" max="14" width="15.125" style="1" customWidth="1"/>
    <col min="15" max="16" width="9" style="1"/>
    <col min="17" max="17" width="9" style="1" customWidth="1"/>
    <col min="18" max="18" width="2" style="24" customWidth="1"/>
  </cols>
  <sheetData>
    <row r="1" spans="1:33" x14ac:dyDescent="0.25">
      <c r="F1" s="9"/>
      <c r="M1" s="20"/>
      <c r="R1" s="20"/>
    </row>
    <row r="2" spans="1:33" x14ac:dyDescent="0.25">
      <c r="B2" s="27" t="s">
        <v>22</v>
      </c>
      <c r="C2" s="28"/>
      <c r="K2" s="6"/>
      <c r="L2" s="6"/>
      <c r="M2" s="21"/>
    </row>
    <row r="3" spans="1:33" x14ac:dyDescent="0.25">
      <c r="B3" s="15" t="s">
        <v>0</v>
      </c>
      <c r="C3" s="16">
        <f>C14</f>
        <v>3.5000000000000004</v>
      </c>
      <c r="K3" s="7"/>
      <c r="L3" s="7"/>
      <c r="M3" s="22"/>
      <c r="N3" s="10"/>
    </row>
    <row r="4" spans="1:33" x14ac:dyDescent="0.25">
      <c r="B4" s="15" t="s">
        <v>18</v>
      </c>
      <c r="C4" s="17">
        <v>5</v>
      </c>
      <c r="K4" s="6"/>
      <c r="L4" s="6"/>
      <c r="M4" s="21"/>
    </row>
    <row r="5" spans="1:33" x14ac:dyDescent="0.25">
      <c r="B5" s="18" t="s">
        <v>19</v>
      </c>
      <c r="C5" s="42">
        <v>0.08</v>
      </c>
      <c r="K5" s="11"/>
      <c r="L5" s="11"/>
      <c r="M5" s="23"/>
    </row>
    <row r="6" spans="1:33" x14ac:dyDescent="0.25">
      <c r="C6" s="19">
        <f>C3*(1+C5)^(C4-1)</f>
        <v>4.7617113600000014</v>
      </c>
      <c r="F6" s="9"/>
    </row>
    <row r="7" spans="1:33" x14ac:dyDescent="0.25">
      <c r="F7" s="9"/>
      <c r="N7" s="1" t="s">
        <v>26</v>
      </c>
      <c r="O7" s="44">
        <v>0.08</v>
      </c>
    </row>
    <row r="8" spans="1:33" x14ac:dyDescent="0.25">
      <c r="B8" s="1" t="s">
        <v>15</v>
      </c>
      <c r="C8" s="48">
        <f>E14/B14</f>
        <v>5.3925000000000001E-2</v>
      </c>
      <c r="N8" s="1" t="s">
        <v>0</v>
      </c>
      <c r="O8" s="44">
        <v>0.03</v>
      </c>
    </row>
    <row r="9" spans="1:33" x14ac:dyDescent="0.25">
      <c r="B9" s="1" t="s">
        <v>16</v>
      </c>
      <c r="C9" s="44">
        <v>0.08</v>
      </c>
      <c r="N9" s="1" t="s">
        <v>13</v>
      </c>
      <c r="O9" s="44">
        <v>0</v>
      </c>
    </row>
    <row r="10" spans="1:33" x14ac:dyDescent="0.25">
      <c r="B10" s="1" t="s">
        <v>17</v>
      </c>
      <c r="C10" s="44">
        <v>0</v>
      </c>
      <c r="H10" s="1"/>
      <c r="I10" s="1"/>
      <c r="J10" s="1"/>
      <c r="K10" s="1"/>
      <c r="L10" s="1"/>
      <c r="M10" s="25"/>
      <c r="N10" s="1" t="s">
        <v>10</v>
      </c>
      <c r="O10" s="44">
        <f>O7-O8</f>
        <v>0.05</v>
      </c>
    </row>
    <row r="11" spans="1:33" x14ac:dyDescent="0.25">
      <c r="B11" s="1" t="s">
        <v>0</v>
      </c>
      <c r="C11" s="44">
        <v>3.5000000000000003E-2</v>
      </c>
      <c r="D11" s="3"/>
      <c r="E11" s="9"/>
      <c r="F11" s="9"/>
      <c r="H11" s="1" t="s">
        <v>21</v>
      </c>
      <c r="I11" s="1"/>
      <c r="J11" s="1"/>
      <c r="K11" s="1"/>
      <c r="L11" s="1"/>
      <c r="M11" s="25"/>
      <c r="N11" s="1" t="s">
        <v>12</v>
      </c>
      <c r="O11" s="44">
        <v>-5.5999999999999999E-3</v>
      </c>
      <c r="T11" t="s">
        <v>23</v>
      </c>
    </row>
    <row r="12" spans="1:33" x14ac:dyDescent="0.25">
      <c r="C12" s="48"/>
      <c r="D12" s="45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8"/>
    </row>
    <row r="13" spans="1:33" x14ac:dyDescent="0.25">
      <c r="A13" s="29"/>
      <c r="B13" s="30" t="s">
        <v>6</v>
      </c>
      <c r="C13" s="30" t="s">
        <v>14</v>
      </c>
      <c r="D13" s="30" t="s">
        <v>8</v>
      </c>
      <c r="E13" s="30" t="s">
        <v>29</v>
      </c>
      <c r="F13" s="30" t="s">
        <v>2</v>
      </c>
      <c r="G13" s="30"/>
      <c r="H13" s="31" t="s">
        <v>20</v>
      </c>
      <c r="I13" s="31" t="s">
        <v>24</v>
      </c>
      <c r="J13" s="31" t="s">
        <v>25</v>
      </c>
      <c r="K13" s="31" t="s">
        <v>28</v>
      </c>
      <c r="L13" s="32" t="s">
        <v>27</v>
      </c>
      <c r="N13" s="13" t="s">
        <v>3</v>
      </c>
      <c r="O13" s="30" t="s">
        <v>4</v>
      </c>
      <c r="P13" s="30" t="s">
        <v>12</v>
      </c>
      <c r="Q13" s="14" t="s">
        <v>2</v>
      </c>
      <c r="T13" s="1" t="s">
        <v>3</v>
      </c>
      <c r="U13" s="1" t="s">
        <v>0</v>
      </c>
      <c r="V13" s="1" t="s">
        <v>11</v>
      </c>
    </row>
    <row r="14" spans="1:33" x14ac:dyDescent="0.25">
      <c r="A14" s="33">
        <v>1</v>
      </c>
      <c r="B14" s="34">
        <v>100</v>
      </c>
      <c r="C14" s="34">
        <f t="shared" ref="C14" si="0">B14*$C$11*(1-$C$10)</f>
        <v>3.5000000000000004</v>
      </c>
      <c r="D14" s="34"/>
      <c r="E14" s="34">
        <f>B14*($C$9-$C$11*0.745)</f>
        <v>5.3925000000000001</v>
      </c>
      <c r="F14" s="34">
        <f>B14+C14+D14+E14</f>
        <v>108.8925</v>
      </c>
      <c r="G14" s="34"/>
      <c r="H14" s="35">
        <f t="shared" ref="H14:H43" si="1">(F14-B14)/B14</f>
        <v>8.8924999999999976E-2</v>
      </c>
      <c r="I14" s="36">
        <f t="shared" ref="I14:I43" si="2">(C14+D14)/B14</f>
        <v>3.5000000000000003E-2</v>
      </c>
      <c r="J14" s="35">
        <f>I14/0.745</f>
        <v>4.6979865771812082E-2</v>
      </c>
      <c r="K14" s="35"/>
      <c r="L14" s="37"/>
      <c r="M14" s="26"/>
      <c r="N14" s="15">
        <v>100</v>
      </c>
      <c r="O14" s="34">
        <f>$O$10*N14+($O$8*N14-N14*$O$8*$O$9)</f>
        <v>8</v>
      </c>
      <c r="P14" s="34">
        <f t="shared" ref="P14:P43" si="3">N14*$O$11</f>
        <v>-0.55999999999999994</v>
      </c>
      <c r="Q14" s="16">
        <f>N14+O14+P14</f>
        <v>107.44</v>
      </c>
      <c r="S14">
        <f>A14</f>
        <v>1</v>
      </c>
      <c r="T14" s="1">
        <f>Q14</f>
        <v>107.44</v>
      </c>
      <c r="U14" s="1">
        <f>F14</f>
        <v>108.8925</v>
      </c>
      <c r="V14" s="3">
        <f>(T14-U14)/U14</f>
        <v>-1.3338843354684672E-2</v>
      </c>
    </row>
    <row r="15" spans="1:33" x14ac:dyDescent="0.25">
      <c r="A15" s="33">
        <v>2</v>
      </c>
      <c r="B15" s="34">
        <f>F14</f>
        <v>108.8925</v>
      </c>
      <c r="C15" s="34">
        <f>C14+D14</f>
        <v>3.5000000000000004</v>
      </c>
      <c r="D15" s="34">
        <f>(C15*$C$9)</f>
        <v>0.28000000000000003</v>
      </c>
      <c r="E15" s="34">
        <f t="shared" ref="E15:E43" si="4">B15*($C$9-$C$11*0.745)</f>
        <v>5.8720280625000001</v>
      </c>
      <c r="F15" s="34">
        <f t="shared" ref="F15:F43" si="5">B15+C15+D15+E15</f>
        <v>118.54452806250001</v>
      </c>
      <c r="G15" s="34"/>
      <c r="H15" s="35">
        <f t="shared" si="1"/>
        <v>8.8638134513396319E-2</v>
      </c>
      <c r="I15" s="36">
        <f t="shared" si="2"/>
        <v>3.4713134513396242E-2</v>
      </c>
      <c r="J15" s="35">
        <f t="shared" ref="J15:J43" si="6">I15/0.745</f>
        <v>4.6594811427377508E-2</v>
      </c>
      <c r="K15" s="35">
        <f>(C15+D15-C14-D14)/(C14+D14)</f>
        <v>7.9999999999999932E-2</v>
      </c>
      <c r="L15" s="37">
        <f>K15/0.745</f>
        <v>0.10738255033557038</v>
      </c>
      <c r="M15" s="26"/>
      <c r="N15" s="15">
        <f>Q14</f>
        <v>107.44</v>
      </c>
      <c r="O15" s="34">
        <f t="shared" ref="O15:O43" si="7">$O$10*N15+($O$8*N15-N15*$O$8*$O$9)</f>
        <v>8.5952000000000002</v>
      </c>
      <c r="P15" s="34">
        <f t="shared" si="3"/>
        <v>-0.60166399999999998</v>
      </c>
      <c r="Q15" s="16">
        <f>N15+O15+P15</f>
        <v>115.433536</v>
      </c>
      <c r="S15">
        <f t="shared" ref="S15:S43" si="8">A15</f>
        <v>2</v>
      </c>
      <c r="T15" s="1">
        <f t="shared" ref="T15:T43" si="9">Q15</f>
        <v>115.433536</v>
      </c>
      <c r="U15" s="1">
        <f t="shared" ref="U15:U43" si="10">F15</f>
        <v>118.54452806250001</v>
      </c>
      <c r="V15" s="3">
        <f t="shared" ref="V15:V43" si="11">(T15-U15)/U15</f>
        <v>-2.6243236304081454E-2</v>
      </c>
      <c r="W15" s="4"/>
    </row>
    <row r="16" spans="1:33" x14ac:dyDescent="0.25">
      <c r="A16" s="33">
        <v>3</v>
      </c>
      <c r="B16" s="34">
        <f t="shared" ref="B16:B43" si="12">F15</f>
        <v>118.54452806250001</v>
      </c>
      <c r="C16" s="34">
        <f t="shared" ref="C16:C43" si="13">C15+D15</f>
        <v>3.7800000000000002</v>
      </c>
      <c r="D16" s="34">
        <f t="shared" ref="D16:D43" si="14">(C16*$C$9)</f>
        <v>0.3024</v>
      </c>
      <c r="E16" s="34">
        <f t="shared" si="4"/>
        <v>6.3925136757703127</v>
      </c>
      <c r="F16" s="34">
        <f t="shared" si="5"/>
        <v>129.01944173827033</v>
      </c>
      <c r="G16" s="34"/>
      <c r="H16" s="35">
        <f t="shared" si="1"/>
        <v>8.8362692458041209E-2</v>
      </c>
      <c r="I16" s="36">
        <f t="shared" si="2"/>
        <v>3.4437692458041118E-2</v>
      </c>
      <c r="J16" s="35">
        <f t="shared" si="6"/>
        <v>4.6225090547706196E-2</v>
      </c>
      <c r="K16" s="35">
        <f t="shared" ref="K16:K43" si="15">(C16+D16-C15-D15)/(C15+D15)</f>
        <v>7.9999999999999821E-2</v>
      </c>
      <c r="L16" s="37">
        <f>K16/0.745</f>
        <v>0.10738255033557023</v>
      </c>
      <c r="M16" s="26"/>
      <c r="N16" s="15">
        <f>Q15</f>
        <v>115.433536</v>
      </c>
      <c r="O16" s="34">
        <f t="shared" si="7"/>
        <v>9.2346828800000011</v>
      </c>
      <c r="P16" s="34">
        <f t="shared" si="3"/>
        <v>-0.64642780160000002</v>
      </c>
      <c r="Q16" s="16">
        <f t="shared" ref="Q16:Q43" si="16">N16+O16+P16</f>
        <v>124.02179107840001</v>
      </c>
      <c r="S16">
        <f t="shared" si="8"/>
        <v>3</v>
      </c>
      <c r="T16" s="1">
        <f t="shared" si="9"/>
        <v>124.02179107840001</v>
      </c>
      <c r="U16" s="1">
        <f t="shared" si="10"/>
        <v>129.01944173827033</v>
      </c>
      <c r="V16" s="3">
        <f t="shared" si="11"/>
        <v>-3.8735640090650704E-2</v>
      </c>
      <c r="AB16" s="7"/>
      <c r="AC16" s="7"/>
      <c r="AD16" s="7"/>
      <c r="AF16" s="8"/>
      <c r="AG16" s="8"/>
    </row>
    <row r="17" spans="1:37" x14ac:dyDescent="0.25">
      <c r="A17" s="33">
        <v>4</v>
      </c>
      <c r="B17" s="34">
        <f t="shared" si="12"/>
        <v>129.01944173827033</v>
      </c>
      <c r="C17" s="34">
        <f t="shared" si="13"/>
        <v>4.0823999999999998</v>
      </c>
      <c r="D17" s="34">
        <f t="shared" si="14"/>
        <v>0.32659199999999999</v>
      </c>
      <c r="E17" s="34">
        <f t="shared" si="4"/>
        <v>6.9573733957362274</v>
      </c>
      <c r="F17" s="34">
        <f t="shared" si="5"/>
        <v>140.38580713400657</v>
      </c>
      <c r="G17" s="34"/>
      <c r="H17" s="35">
        <f t="shared" si="1"/>
        <v>8.8098082293629212E-2</v>
      </c>
      <c r="I17" s="36">
        <f t="shared" si="2"/>
        <v>3.4173082293629121E-2</v>
      </c>
      <c r="J17" s="35">
        <f t="shared" si="6"/>
        <v>4.5869909118965262E-2</v>
      </c>
      <c r="K17" s="35">
        <f t="shared" si="15"/>
        <v>7.9999999999999835E-2</v>
      </c>
      <c r="L17" s="37">
        <f>K17/0.745</f>
        <v>0.10738255033557025</v>
      </c>
      <c r="M17" s="26"/>
      <c r="N17" s="15">
        <f t="shared" ref="N17:N43" si="17">Q16</f>
        <v>124.02179107840001</v>
      </c>
      <c r="O17" s="34">
        <f t="shared" si="7"/>
        <v>9.921743286272001</v>
      </c>
      <c r="P17" s="34">
        <f t="shared" si="3"/>
        <v>-0.69452203003904012</v>
      </c>
      <c r="Q17" s="16">
        <f t="shared" si="16"/>
        <v>133.24901233463297</v>
      </c>
      <c r="S17">
        <f t="shared" si="8"/>
        <v>4</v>
      </c>
      <c r="T17" s="1">
        <f t="shared" si="9"/>
        <v>133.24901233463297</v>
      </c>
      <c r="U17" s="1">
        <f t="shared" si="10"/>
        <v>140.38580713400657</v>
      </c>
      <c r="V17" s="3">
        <f t="shared" si="11"/>
        <v>-5.0837010842279165E-2</v>
      </c>
      <c r="Z17" s="6"/>
    </row>
    <row r="18" spans="1:37" x14ac:dyDescent="0.25">
      <c r="A18" s="33">
        <v>5</v>
      </c>
      <c r="B18" s="34">
        <f t="shared" si="12"/>
        <v>140.38580713400657</v>
      </c>
      <c r="C18" s="34">
        <f t="shared" si="13"/>
        <v>4.4089919999999996</v>
      </c>
      <c r="D18" s="34">
        <f t="shared" si="14"/>
        <v>0.35271935999999998</v>
      </c>
      <c r="E18" s="34">
        <f t="shared" si="4"/>
        <v>7.5703046497013045</v>
      </c>
      <c r="F18" s="34">
        <f t="shared" si="5"/>
        <v>152.7178231437079</v>
      </c>
      <c r="G18" s="34"/>
      <c r="H18" s="35">
        <f t="shared" si="1"/>
        <v>8.7843751882479795E-2</v>
      </c>
      <c r="I18" s="36">
        <f t="shared" si="2"/>
        <v>3.3918751882479573E-2</v>
      </c>
      <c r="J18" s="35">
        <f t="shared" si="6"/>
        <v>4.5528526016751107E-2</v>
      </c>
      <c r="K18" s="35">
        <f t="shared" si="15"/>
        <v>7.999999999999996E-2</v>
      </c>
      <c r="L18" s="37">
        <f t="shared" ref="L18:L43" si="18">K18/0.745</f>
        <v>0.10738255033557041</v>
      </c>
      <c r="M18" s="26"/>
      <c r="N18" s="15">
        <f t="shared" si="17"/>
        <v>133.24901233463297</v>
      </c>
      <c r="O18" s="34">
        <f t="shared" si="7"/>
        <v>10.659920986770636</v>
      </c>
      <c r="P18" s="34">
        <f t="shared" si="3"/>
        <v>-0.7461944690739446</v>
      </c>
      <c r="Q18" s="16">
        <f t="shared" si="16"/>
        <v>143.16273885232965</v>
      </c>
      <c r="S18">
        <f t="shared" si="8"/>
        <v>5</v>
      </c>
      <c r="T18" s="1">
        <f t="shared" si="9"/>
        <v>143.16273885232965</v>
      </c>
      <c r="U18" s="1">
        <f t="shared" si="10"/>
        <v>152.7178231437079</v>
      </c>
      <c r="V18" s="3">
        <f t="shared" si="11"/>
        <v>-6.2566923065599814E-2</v>
      </c>
      <c r="AD18" s="3"/>
    </row>
    <row r="19" spans="1:37" x14ac:dyDescent="0.25">
      <c r="A19" s="33">
        <v>6</v>
      </c>
      <c r="B19" s="34">
        <f t="shared" si="12"/>
        <v>152.7178231437079</v>
      </c>
      <c r="C19" s="34">
        <f t="shared" si="13"/>
        <v>4.7617113599999996</v>
      </c>
      <c r="D19" s="34">
        <f t="shared" si="14"/>
        <v>0.38093690879999997</v>
      </c>
      <c r="E19" s="34">
        <f t="shared" si="4"/>
        <v>8.2353086130244488</v>
      </c>
      <c r="F19" s="34">
        <f t="shared" si="5"/>
        <v>166.09578002553235</v>
      </c>
      <c r="G19" s="34"/>
      <c r="H19" s="35">
        <f t="shared" si="1"/>
        <v>8.7599185258394829E-2</v>
      </c>
      <c r="I19" s="36">
        <f t="shared" si="2"/>
        <v>3.3674185258394843E-2</v>
      </c>
      <c r="J19" s="35">
        <f t="shared" si="6"/>
        <v>4.5200248668986365E-2</v>
      </c>
      <c r="K19" s="35">
        <f t="shared" si="15"/>
        <v>7.9999999999999988E-2</v>
      </c>
      <c r="L19" s="37">
        <f t="shared" si="18"/>
        <v>0.10738255033557045</v>
      </c>
      <c r="M19" s="26"/>
      <c r="N19" s="15">
        <f t="shared" si="17"/>
        <v>143.16273885232965</v>
      </c>
      <c r="O19" s="34">
        <f t="shared" si="7"/>
        <v>11.453019108186373</v>
      </c>
      <c r="P19" s="34">
        <f t="shared" si="3"/>
        <v>-0.80171133757304602</v>
      </c>
      <c r="Q19" s="16">
        <f t="shared" si="16"/>
        <v>153.81404662294298</v>
      </c>
      <c r="S19">
        <f t="shared" si="8"/>
        <v>6</v>
      </c>
      <c r="T19" s="1">
        <f t="shared" si="9"/>
        <v>153.81404662294298</v>
      </c>
      <c r="U19" s="1">
        <f t="shared" si="10"/>
        <v>166.09578002553235</v>
      </c>
      <c r="V19" s="3">
        <f t="shared" si="11"/>
        <v>-7.3943681174208103E-2</v>
      </c>
      <c r="AC19" s="7"/>
      <c r="AD19" s="7"/>
      <c r="AE19" s="8"/>
      <c r="AG19" s="8"/>
      <c r="AJ19" s="3"/>
      <c r="AK19" s="3"/>
    </row>
    <row r="20" spans="1:37" x14ac:dyDescent="0.25">
      <c r="A20" s="33">
        <v>7</v>
      </c>
      <c r="B20" s="34">
        <f t="shared" si="12"/>
        <v>166.09578002553235</v>
      </c>
      <c r="C20" s="34">
        <f t="shared" si="13"/>
        <v>5.1426482687999995</v>
      </c>
      <c r="D20" s="34">
        <f t="shared" si="14"/>
        <v>0.41141186150399994</v>
      </c>
      <c r="E20" s="34">
        <f t="shared" si="4"/>
        <v>8.956714937876832</v>
      </c>
      <c r="F20" s="34">
        <f t="shared" si="5"/>
        <v>180.60655509371318</v>
      </c>
      <c r="G20" s="34"/>
      <c r="H20" s="35">
        <f t="shared" si="1"/>
        <v>8.736389970865141E-2</v>
      </c>
      <c r="I20" s="36">
        <f t="shared" si="2"/>
        <v>3.3438899708651389E-2</v>
      </c>
      <c r="J20" s="35">
        <f t="shared" si="6"/>
        <v>4.4884429139129378E-2</v>
      </c>
      <c r="K20" s="35">
        <f t="shared" si="15"/>
        <v>7.999999999999996E-2</v>
      </c>
      <c r="L20" s="37">
        <f t="shared" si="18"/>
        <v>0.10738255033557041</v>
      </c>
      <c r="M20" s="26"/>
      <c r="N20" s="15">
        <f t="shared" si="17"/>
        <v>153.81404662294298</v>
      </c>
      <c r="O20" s="34">
        <f t="shared" si="7"/>
        <v>12.30512372983544</v>
      </c>
      <c r="P20" s="34">
        <f t="shared" si="3"/>
        <v>-0.86135866108848069</v>
      </c>
      <c r="Q20" s="16">
        <f t="shared" si="16"/>
        <v>165.25781169168994</v>
      </c>
      <c r="S20">
        <f t="shared" si="8"/>
        <v>7</v>
      </c>
      <c r="T20" s="1">
        <f t="shared" si="9"/>
        <v>165.25781169168994</v>
      </c>
      <c r="U20" s="1">
        <f t="shared" si="10"/>
        <v>180.60655509371318</v>
      </c>
      <c r="V20" s="3">
        <f t="shared" si="11"/>
        <v>-8.4984420383075715E-2</v>
      </c>
      <c r="Z20" s="6"/>
    </row>
    <row r="21" spans="1:37" x14ac:dyDescent="0.25">
      <c r="A21" s="33">
        <v>8</v>
      </c>
      <c r="B21" s="34">
        <f t="shared" si="12"/>
        <v>180.60655509371318</v>
      </c>
      <c r="C21" s="34">
        <f t="shared" si="13"/>
        <v>5.5540601303039994</v>
      </c>
      <c r="D21" s="34">
        <f t="shared" si="14"/>
        <v>0.44432481042431998</v>
      </c>
      <c r="E21" s="34">
        <f t="shared" si="4"/>
        <v>9.7392084834284827</v>
      </c>
      <c r="F21" s="34">
        <f t="shared" si="5"/>
        <v>196.34414851787</v>
      </c>
      <c r="G21" s="34"/>
      <c r="H21" s="35">
        <f t="shared" si="1"/>
        <v>8.7137443134280956E-2</v>
      </c>
      <c r="I21" s="36">
        <f t="shared" si="2"/>
        <v>3.32124431342809E-2</v>
      </c>
      <c r="J21" s="35">
        <f t="shared" si="6"/>
        <v>4.4580460582927382E-2</v>
      </c>
      <c r="K21" s="35">
        <f t="shared" si="15"/>
        <v>7.9999999999999932E-2</v>
      </c>
      <c r="L21" s="37">
        <f t="shared" si="18"/>
        <v>0.10738255033557038</v>
      </c>
      <c r="M21" s="26"/>
      <c r="N21" s="15">
        <f t="shared" si="17"/>
        <v>165.25781169168994</v>
      </c>
      <c r="O21" s="34">
        <f t="shared" si="7"/>
        <v>13.220624935335195</v>
      </c>
      <c r="P21" s="34">
        <f t="shared" si="3"/>
        <v>-0.92544374547346364</v>
      </c>
      <c r="Q21" s="16">
        <f t="shared" si="16"/>
        <v>177.55299288155166</v>
      </c>
      <c r="S21">
        <f t="shared" si="8"/>
        <v>8</v>
      </c>
      <c r="T21" s="1">
        <f t="shared" si="9"/>
        <v>177.55299288155166</v>
      </c>
      <c r="U21" s="1">
        <f t="shared" si="10"/>
        <v>196.34414851787</v>
      </c>
      <c r="V21" s="3">
        <f t="shared" si="11"/>
        <v>-9.570519813381699E-2</v>
      </c>
    </row>
    <row r="22" spans="1:37" x14ac:dyDescent="0.25">
      <c r="A22" s="33">
        <v>9</v>
      </c>
      <c r="B22" s="34">
        <f t="shared" si="12"/>
        <v>196.34414851787</v>
      </c>
      <c r="C22" s="34">
        <f t="shared" si="13"/>
        <v>5.998384940728319</v>
      </c>
      <c r="D22" s="34">
        <f t="shared" si="14"/>
        <v>0.47987079525826554</v>
      </c>
      <c r="E22" s="34">
        <f t="shared" si="4"/>
        <v>10.587858208826139</v>
      </c>
      <c r="F22" s="34">
        <f t="shared" si="5"/>
        <v>213.41026246268274</v>
      </c>
      <c r="G22" s="34"/>
      <c r="H22" s="35">
        <f t="shared" si="1"/>
        <v>8.691939165816033E-2</v>
      </c>
      <c r="I22" s="36">
        <f t="shared" si="2"/>
        <v>3.2994391658160239E-2</v>
      </c>
      <c r="J22" s="35">
        <f t="shared" si="6"/>
        <v>4.4287774037798981E-2</v>
      </c>
      <c r="K22" s="35">
        <f t="shared" si="15"/>
        <v>7.9999999999999932E-2</v>
      </c>
      <c r="L22" s="37">
        <f t="shared" si="18"/>
        <v>0.10738255033557038</v>
      </c>
      <c r="M22" s="26"/>
      <c r="N22" s="15">
        <f t="shared" si="17"/>
        <v>177.55299288155166</v>
      </c>
      <c r="O22" s="34">
        <f t="shared" si="7"/>
        <v>14.204239430524133</v>
      </c>
      <c r="P22" s="34">
        <f t="shared" si="3"/>
        <v>-0.99429676013668933</v>
      </c>
      <c r="Q22" s="16">
        <f t="shared" si="16"/>
        <v>190.76293555193911</v>
      </c>
      <c r="S22">
        <f t="shared" si="8"/>
        <v>9</v>
      </c>
      <c r="T22" s="1">
        <f t="shared" si="9"/>
        <v>190.76293555193911</v>
      </c>
      <c r="U22" s="1">
        <f t="shared" si="10"/>
        <v>213.41026246268274</v>
      </c>
      <c r="V22" s="3">
        <f t="shared" si="11"/>
        <v>-0.10612107707193218</v>
      </c>
    </row>
    <row r="23" spans="1:37" x14ac:dyDescent="0.25">
      <c r="A23" s="33">
        <v>10</v>
      </c>
      <c r="B23" s="34">
        <f t="shared" si="12"/>
        <v>213.41026246268274</v>
      </c>
      <c r="C23" s="34">
        <f t="shared" si="13"/>
        <v>6.4782557359865844</v>
      </c>
      <c r="D23" s="34">
        <f t="shared" si="14"/>
        <v>0.5182604588789268</v>
      </c>
      <c r="E23" s="34">
        <f t="shared" si="4"/>
        <v>11.508148403300167</v>
      </c>
      <c r="F23" s="34">
        <f t="shared" si="5"/>
        <v>231.91492706084841</v>
      </c>
      <c r="G23" s="34"/>
      <c r="H23" s="35">
        <f t="shared" si="1"/>
        <v>8.6709347454185487E-2</v>
      </c>
      <c r="I23" s="36">
        <f t="shared" si="2"/>
        <v>3.2784347454185493E-2</v>
      </c>
      <c r="J23" s="35">
        <f t="shared" si="6"/>
        <v>4.4005835508973815E-2</v>
      </c>
      <c r="K23" s="35">
        <f t="shared" si="15"/>
        <v>7.9999999999999974E-2</v>
      </c>
      <c r="L23" s="37">
        <f t="shared" si="18"/>
        <v>0.10738255033557044</v>
      </c>
      <c r="M23" s="26"/>
      <c r="N23" s="15">
        <f t="shared" si="17"/>
        <v>190.76293555193911</v>
      </c>
      <c r="O23" s="34">
        <f t="shared" si="7"/>
        <v>15.261034844155128</v>
      </c>
      <c r="P23" s="34">
        <f t="shared" si="3"/>
        <v>-1.0682724390908589</v>
      </c>
      <c r="Q23" s="16">
        <f t="shared" si="16"/>
        <v>204.95569795700337</v>
      </c>
      <c r="S23">
        <f t="shared" si="8"/>
        <v>10</v>
      </c>
      <c r="T23" s="1">
        <f t="shared" si="9"/>
        <v>204.95569795700337</v>
      </c>
      <c r="U23" s="1">
        <f t="shared" si="10"/>
        <v>231.91492706084841</v>
      </c>
      <c r="V23" s="3">
        <f t="shared" si="11"/>
        <v>-0.11624620047320908</v>
      </c>
    </row>
    <row r="24" spans="1:37" x14ac:dyDescent="0.25">
      <c r="A24" s="33">
        <v>11</v>
      </c>
      <c r="B24" s="34">
        <f t="shared" si="12"/>
        <v>231.91492706084841</v>
      </c>
      <c r="C24" s="34">
        <f t="shared" si="13"/>
        <v>6.996516194865511</v>
      </c>
      <c r="D24" s="34">
        <f t="shared" si="14"/>
        <v>0.55972129558924089</v>
      </c>
      <c r="E24" s="34">
        <f t="shared" si="4"/>
        <v>12.506012441756251</v>
      </c>
      <c r="F24" s="34">
        <f t="shared" si="5"/>
        <v>251.9771769930594</v>
      </c>
      <c r="G24" s="34"/>
      <c r="H24" s="35">
        <f t="shared" si="1"/>
        <v>8.6506936774048956E-2</v>
      </c>
      <c r="I24" s="36">
        <f t="shared" si="2"/>
        <v>3.2581936774049011E-2</v>
      </c>
      <c r="J24" s="35">
        <f t="shared" si="6"/>
        <v>4.3734143320871159E-2</v>
      </c>
      <c r="K24" s="35">
        <f t="shared" si="15"/>
        <v>7.9999999999999946E-2</v>
      </c>
      <c r="L24" s="37">
        <f t="shared" si="18"/>
        <v>0.1073825503355704</v>
      </c>
      <c r="M24" s="26"/>
      <c r="N24" s="15">
        <f t="shared" si="17"/>
        <v>204.95569795700337</v>
      </c>
      <c r="O24" s="34">
        <f t="shared" si="7"/>
        <v>16.396455836560271</v>
      </c>
      <c r="P24" s="34">
        <f t="shared" si="3"/>
        <v>-1.1477519085592189</v>
      </c>
      <c r="Q24" s="16">
        <f t="shared" si="16"/>
        <v>220.20440188500442</v>
      </c>
      <c r="S24">
        <f t="shared" si="8"/>
        <v>11</v>
      </c>
      <c r="T24" s="1">
        <f t="shared" si="9"/>
        <v>220.20440188500442</v>
      </c>
      <c r="U24" s="1">
        <f t="shared" si="10"/>
        <v>251.9771769930594</v>
      </c>
      <c r="V24" s="3">
        <f t="shared" si="11"/>
        <v>-0.12609386090919716</v>
      </c>
    </row>
    <row r="25" spans="1:37" x14ac:dyDescent="0.25">
      <c r="A25" s="33">
        <v>12</v>
      </c>
      <c r="B25" s="34">
        <f t="shared" si="12"/>
        <v>251.9771769930594</v>
      </c>
      <c r="C25" s="34">
        <f t="shared" si="13"/>
        <v>7.5562374904547518</v>
      </c>
      <c r="D25" s="34">
        <f t="shared" si="14"/>
        <v>0.60449899923638017</v>
      </c>
      <c r="E25" s="34">
        <f t="shared" si="4"/>
        <v>13.587869269350728</v>
      </c>
      <c r="F25" s="34">
        <f t="shared" si="5"/>
        <v>273.72578275210128</v>
      </c>
      <c r="G25" s="34"/>
      <c r="H25" s="35">
        <f t="shared" si="1"/>
        <v>8.6311808150945885E-2</v>
      </c>
      <c r="I25" s="36">
        <f t="shared" si="2"/>
        <v>3.2386808150945814E-2</v>
      </c>
      <c r="J25" s="35">
        <f t="shared" si="6"/>
        <v>4.3472225705967538E-2</v>
      </c>
      <c r="K25" s="35">
        <f t="shared" si="15"/>
        <v>0.08</v>
      </c>
      <c r="L25" s="37">
        <f t="shared" si="18"/>
        <v>0.10738255033557047</v>
      </c>
      <c r="M25" s="26"/>
      <c r="N25" s="15">
        <f t="shared" si="17"/>
        <v>220.20440188500442</v>
      </c>
      <c r="O25" s="34">
        <f t="shared" si="7"/>
        <v>17.616352150800353</v>
      </c>
      <c r="P25" s="34">
        <f t="shared" si="3"/>
        <v>-1.2331446505560246</v>
      </c>
      <c r="Q25" s="16">
        <f t="shared" si="16"/>
        <v>236.58760938524875</v>
      </c>
      <c r="S25">
        <f t="shared" si="8"/>
        <v>12</v>
      </c>
      <c r="T25" s="1">
        <f t="shared" si="9"/>
        <v>236.58760938524875</v>
      </c>
      <c r="U25" s="1">
        <f t="shared" si="10"/>
        <v>273.72578275210128</v>
      </c>
      <c r="V25" s="3">
        <f t="shared" si="11"/>
        <v>-0.13567656284861765</v>
      </c>
    </row>
    <row r="26" spans="1:37" x14ac:dyDescent="0.25">
      <c r="A26" s="33">
        <v>13</v>
      </c>
      <c r="B26" s="34">
        <f t="shared" si="12"/>
        <v>273.72578275210128</v>
      </c>
      <c r="C26" s="34">
        <f t="shared" si="13"/>
        <v>8.1607364896911321</v>
      </c>
      <c r="D26" s="34">
        <f t="shared" si="14"/>
        <v>0.6528589191752906</v>
      </c>
      <c r="E26" s="34">
        <f t="shared" si="4"/>
        <v>14.760662834907063</v>
      </c>
      <c r="F26" s="34">
        <f t="shared" si="5"/>
        <v>297.30004099587478</v>
      </c>
      <c r="G26" s="34"/>
      <c r="H26" s="35">
        <f t="shared" si="1"/>
        <v>8.6123630761971146E-2</v>
      </c>
      <c r="I26" s="36">
        <f t="shared" si="2"/>
        <v>3.2198630761971082E-2</v>
      </c>
      <c r="J26" s="35">
        <f t="shared" si="6"/>
        <v>4.3219638606672592E-2</v>
      </c>
      <c r="K26" s="35">
        <f t="shared" si="15"/>
        <v>8.0000000000000029E-2</v>
      </c>
      <c r="L26" s="37">
        <f t="shared" si="18"/>
        <v>0.10738255033557051</v>
      </c>
      <c r="M26" s="26"/>
      <c r="N26" s="15">
        <f t="shared" si="17"/>
        <v>236.58760938524875</v>
      </c>
      <c r="O26" s="34">
        <f t="shared" si="7"/>
        <v>18.927008750819901</v>
      </c>
      <c r="P26" s="34">
        <f t="shared" si="3"/>
        <v>-1.3248906125573929</v>
      </c>
      <c r="Q26" s="16">
        <f t="shared" si="16"/>
        <v>254.18972752351127</v>
      </c>
      <c r="S26">
        <f t="shared" si="8"/>
        <v>13</v>
      </c>
      <c r="T26" s="1">
        <f t="shared" si="9"/>
        <v>254.18972752351127</v>
      </c>
      <c r="U26" s="1">
        <f t="shared" si="10"/>
        <v>297.30004099587478</v>
      </c>
      <c r="V26" s="3">
        <f t="shared" si="11"/>
        <v>-0.14500607981067079</v>
      </c>
    </row>
    <row r="27" spans="1:37" x14ac:dyDescent="0.25">
      <c r="A27" s="33">
        <v>14</v>
      </c>
      <c r="B27" s="34">
        <f t="shared" si="12"/>
        <v>297.30004099587478</v>
      </c>
      <c r="C27" s="34">
        <f t="shared" si="13"/>
        <v>8.8135954088664228</v>
      </c>
      <c r="D27" s="34">
        <f t="shared" si="14"/>
        <v>0.70508763270931385</v>
      </c>
      <c r="E27" s="34">
        <f t="shared" si="4"/>
        <v>16.031904710702548</v>
      </c>
      <c r="F27" s="34">
        <f t="shared" si="5"/>
        <v>322.8506287481531</v>
      </c>
      <c r="G27" s="34"/>
      <c r="H27" s="35">
        <f t="shared" si="1"/>
        <v>8.594209293308791E-2</v>
      </c>
      <c r="I27" s="36">
        <f t="shared" si="2"/>
        <v>3.2017092933087798E-2</v>
      </c>
      <c r="J27" s="35">
        <f t="shared" si="6"/>
        <v>4.297596366857423E-2</v>
      </c>
      <c r="K27" s="35">
        <f t="shared" si="15"/>
        <v>7.9999999999999946E-2</v>
      </c>
      <c r="L27" s="37">
        <f t="shared" si="18"/>
        <v>0.1073825503355704</v>
      </c>
      <c r="M27" s="26"/>
      <c r="N27" s="15">
        <f t="shared" si="17"/>
        <v>254.18972752351127</v>
      </c>
      <c r="O27" s="34">
        <f t="shared" si="7"/>
        <v>20.3351782018809</v>
      </c>
      <c r="P27" s="34">
        <f t="shared" si="3"/>
        <v>-1.423462474131663</v>
      </c>
      <c r="Q27" s="16">
        <f t="shared" si="16"/>
        <v>273.10144325126049</v>
      </c>
      <c r="S27">
        <f t="shared" si="8"/>
        <v>14</v>
      </c>
      <c r="T27" s="1">
        <f t="shared" si="9"/>
        <v>273.10144325126049</v>
      </c>
      <c r="U27" s="1">
        <f t="shared" si="10"/>
        <v>322.8506287481531</v>
      </c>
      <c r="V27" s="3">
        <f t="shared" si="11"/>
        <v>-0.15409350661571913</v>
      </c>
    </row>
    <row r="28" spans="1:37" x14ac:dyDescent="0.25">
      <c r="A28" s="33">
        <v>15</v>
      </c>
      <c r="B28" s="34">
        <f t="shared" si="12"/>
        <v>322.8506287481531</v>
      </c>
      <c r="C28" s="34">
        <f t="shared" si="13"/>
        <v>9.518683041575736</v>
      </c>
      <c r="D28" s="34">
        <f t="shared" si="14"/>
        <v>0.76149464332605887</v>
      </c>
      <c r="E28" s="34">
        <f t="shared" si="4"/>
        <v>17.409720155244155</v>
      </c>
      <c r="F28" s="34">
        <f t="shared" si="5"/>
        <v>350.54052658829903</v>
      </c>
      <c r="G28" s="34"/>
      <c r="H28" s="35">
        <f t="shared" si="1"/>
        <v>8.5766900772388022E-2</v>
      </c>
      <c r="I28" s="36">
        <f t="shared" si="2"/>
        <v>3.1841900772388083E-2</v>
      </c>
      <c r="J28" s="35">
        <f t="shared" si="6"/>
        <v>4.2740806405890043E-2</v>
      </c>
      <c r="K28" s="35">
        <f t="shared" si="15"/>
        <v>7.9999999999999849E-2</v>
      </c>
      <c r="L28" s="37">
        <f t="shared" si="18"/>
        <v>0.10738255033557027</v>
      </c>
      <c r="M28" s="26"/>
      <c r="N28" s="15">
        <f t="shared" si="17"/>
        <v>273.10144325126049</v>
      </c>
      <c r="O28" s="34">
        <f t="shared" si="7"/>
        <v>21.848115460100839</v>
      </c>
      <c r="P28" s="34">
        <f t="shared" si="3"/>
        <v>-1.5293680822070588</v>
      </c>
      <c r="Q28" s="16">
        <f t="shared" si="16"/>
        <v>293.42019062915426</v>
      </c>
      <c r="S28">
        <f t="shared" si="8"/>
        <v>15</v>
      </c>
      <c r="T28" s="1">
        <f t="shared" si="9"/>
        <v>293.42019062915426</v>
      </c>
      <c r="U28" s="1">
        <f t="shared" si="10"/>
        <v>350.54052658829903</v>
      </c>
      <c r="V28" s="3">
        <f t="shared" si="11"/>
        <v>-0.16294930721728262</v>
      </c>
    </row>
    <row r="29" spans="1:37" x14ac:dyDescent="0.25">
      <c r="A29" s="33">
        <v>16</v>
      </c>
      <c r="B29" s="34">
        <f t="shared" si="12"/>
        <v>350.54052658829903</v>
      </c>
      <c r="C29" s="34">
        <f t="shared" si="13"/>
        <v>10.280177684901794</v>
      </c>
      <c r="D29" s="34">
        <f t="shared" si="14"/>
        <v>0.82241421479214349</v>
      </c>
      <c r="E29" s="34">
        <f t="shared" si="4"/>
        <v>18.902897896274027</v>
      </c>
      <c r="F29" s="34">
        <f t="shared" si="5"/>
        <v>380.54601638426698</v>
      </c>
      <c r="G29" s="34"/>
      <c r="H29" s="35">
        <f t="shared" si="1"/>
        <v>8.559777691898271E-2</v>
      </c>
      <c r="I29" s="36">
        <f t="shared" si="2"/>
        <v>3.1672776918982751E-2</v>
      </c>
      <c r="J29" s="35">
        <f t="shared" si="6"/>
        <v>4.2513794522124497E-2</v>
      </c>
      <c r="K29" s="35">
        <f t="shared" si="15"/>
        <v>7.9999999999999905E-2</v>
      </c>
      <c r="L29" s="37">
        <f t="shared" si="18"/>
        <v>0.10738255033557034</v>
      </c>
      <c r="M29" s="26"/>
      <c r="N29" s="15">
        <f t="shared" si="17"/>
        <v>293.42019062915426</v>
      </c>
      <c r="O29" s="34">
        <f t="shared" si="7"/>
        <v>23.47361525033234</v>
      </c>
      <c r="P29" s="34">
        <f t="shared" si="3"/>
        <v>-1.643153067523264</v>
      </c>
      <c r="Q29" s="16">
        <f t="shared" si="16"/>
        <v>315.25065281196333</v>
      </c>
      <c r="S29">
        <f t="shared" si="8"/>
        <v>16</v>
      </c>
      <c r="T29" s="1">
        <f t="shared" si="9"/>
        <v>315.25065281196333</v>
      </c>
      <c r="U29" s="1">
        <f t="shared" si="10"/>
        <v>380.54601638426698</v>
      </c>
      <c r="V29" s="3">
        <f t="shared" si="11"/>
        <v>-0.17158335854544809</v>
      </c>
    </row>
    <row r="30" spans="1:37" x14ac:dyDescent="0.25">
      <c r="A30" s="33">
        <v>17</v>
      </c>
      <c r="B30" s="34">
        <f t="shared" si="12"/>
        <v>380.54601638426698</v>
      </c>
      <c r="C30" s="34">
        <f t="shared" si="13"/>
        <v>11.102591899693937</v>
      </c>
      <c r="D30" s="34">
        <f t="shared" si="14"/>
        <v>0.88820735197551504</v>
      </c>
      <c r="E30" s="34">
        <f t="shared" si="4"/>
        <v>20.520943933521597</v>
      </c>
      <c r="F30" s="34">
        <f t="shared" si="5"/>
        <v>413.05775956945803</v>
      </c>
      <c r="G30" s="34"/>
      <c r="H30" s="35">
        <f t="shared" si="1"/>
        <v>8.5434459396262374E-2</v>
      </c>
      <c r="I30" s="36">
        <f t="shared" si="2"/>
        <v>3.1509459396262367E-2</v>
      </c>
      <c r="J30" s="35">
        <f t="shared" si="6"/>
        <v>4.2294576370821971E-2</v>
      </c>
      <c r="K30" s="35">
        <f t="shared" si="15"/>
        <v>7.9999999999999988E-2</v>
      </c>
      <c r="L30" s="37">
        <f t="shared" si="18"/>
        <v>0.10738255033557045</v>
      </c>
      <c r="M30" s="26"/>
      <c r="N30" s="15">
        <f t="shared" si="17"/>
        <v>315.25065281196333</v>
      </c>
      <c r="O30" s="34">
        <f t="shared" si="7"/>
        <v>25.220052224957065</v>
      </c>
      <c r="P30" s="34">
        <f t="shared" si="3"/>
        <v>-1.7654036557469948</v>
      </c>
      <c r="Q30" s="16">
        <f t="shared" si="16"/>
        <v>338.7053013811734</v>
      </c>
      <c r="S30">
        <f t="shared" si="8"/>
        <v>17</v>
      </c>
      <c r="T30" s="1">
        <f t="shared" si="9"/>
        <v>338.7053013811734</v>
      </c>
      <c r="U30" s="1">
        <f t="shared" si="10"/>
        <v>413.05775956945803</v>
      </c>
      <c r="V30" s="3">
        <f t="shared" si="11"/>
        <v>-0.18000499074459789</v>
      </c>
    </row>
    <row r="31" spans="1:37" x14ac:dyDescent="0.25">
      <c r="A31" s="33">
        <v>18</v>
      </c>
      <c r="B31" s="34">
        <f t="shared" si="12"/>
        <v>413.05775956945803</v>
      </c>
      <c r="C31" s="34">
        <f t="shared" si="13"/>
        <v>11.990799251669452</v>
      </c>
      <c r="D31" s="34">
        <f t="shared" si="14"/>
        <v>0.9592639401335562</v>
      </c>
      <c r="E31" s="34">
        <f t="shared" si="4"/>
        <v>22.274139684783023</v>
      </c>
      <c r="F31" s="34">
        <f t="shared" si="5"/>
        <v>448.28196244604408</v>
      </c>
      <c r="G31" s="34"/>
      <c r="H31" s="35">
        <f t="shared" si="1"/>
        <v>8.5276700559508298E-2</v>
      </c>
      <c r="I31" s="36">
        <f t="shared" si="2"/>
        <v>3.1351700559508269E-2</v>
      </c>
      <c r="J31" s="35">
        <f t="shared" si="6"/>
        <v>4.2082819542964119E-2</v>
      </c>
      <c r="K31" s="35">
        <f t="shared" si="15"/>
        <v>8.0000000000000043E-2</v>
      </c>
      <c r="L31" s="37">
        <f t="shared" si="18"/>
        <v>0.10738255033557052</v>
      </c>
      <c r="M31" s="26"/>
      <c r="N31" s="15">
        <f t="shared" si="17"/>
        <v>338.7053013811734</v>
      </c>
      <c r="O31" s="34">
        <f t="shared" si="7"/>
        <v>27.096424110493871</v>
      </c>
      <c r="P31" s="34">
        <f t="shared" si="3"/>
        <v>-1.8967496877345711</v>
      </c>
      <c r="Q31" s="16">
        <f t="shared" si="16"/>
        <v>363.9049758039327</v>
      </c>
      <c r="S31">
        <f t="shared" si="8"/>
        <v>18</v>
      </c>
      <c r="T31" s="1">
        <f t="shared" si="9"/>
        <v>363.9049758039327</v>
      </c>
      <c r="U31" s="1">
        <f t="shared" si="10"/>
        <v>448.28196244604408</v>
      </c>
      <c r="V31" s="3">
        <f t="shared" si="11"/>
        <v>-0.1882230241469221</v>
      </c>
    </row>
    <row r="32" spans="1:37" x14ac:dyDescent="0.25">
      <c r="A32" s="33">
        <v>19</v>
      </c>
      <c r="B32" s="34">
        <f t="shared" si="12"/>
        <v>448.28196244604408</v>
      </c>
      <c r="C32" s="34">
        <f t="shared" si="13"/>
        <v>12.950063191803009</v>
      </c>
      <c r="D32" s="34">
        <f t="shared" si="14"/>
        <v>1.0360050553442408</v>
      </c>
      <c r="E32" s="34">
        <f t="shared" si="4"/>
        <v>24.173604824902927</v>
      </c>
      <c r="F32" s="34">
        <f t="shared" si="5"/>
        <v>486.44163551809424</v>
      </c>
      <c r="G32" s="34"/>
      <c r="H32" s="35">
        <f t="shared" si="1"/>
        <v>8.5124266128916853E-2</v>
      </c>
      <c r="I32" s="36">
        <f t="shared" si="2"/>
        <v>3.1199266128916877E-2</v>
      </c>
      <c r="J32" s="35">
        <f t="shared" si="6"/>
        <v>4.1878209569015945E-2</v>
      </c>
      <c r="K32" s="35">
        <f t="shared" si="15"/>
        <v>8.0000000000000029E-2</v>
      </c>
      <c r="L32" s="37">
        <f t="shared" si="18"/>
        <v>0.10738255033557051</v>
      </c>
      <c r="M32" s="26"/>
      <c r="N32" s="15">
        <f t="shared" si="17"/>
        <v>363.9049758039327</v>
      </c>
      <c r="O32" s="34">
        <f t="shared" si="7"/>
        <v>29.112398064314618</v>
      </c>
      <c r="P32" s="34">
        <f t="shared" si="3"/>
        <v>-2.0378678645020232</v>
      </c>
      <c r="Q32" s="16">
        <f t="shared" si="16"/>
        <v>390.97950600374531</v>
      </c>
      <c r="S32">
        <f t="shared" si="8"/>
        <v>19</v>
      </c>
      <c r="T32" s="1">
        <f t="shared" si="9"/>
        <v>390.97950600374531</v>
      </c>
      <c r="U32" s="1">
        <f t="shared" si="10"/>
        <v>486.44163551809424</v>
      </c>
      <c r="V32" s="3">
        <f t="shared" si="11"/>
        <v>-0.19624580328670901</v>
      </c>
    </row>
    <row r="33" spans="1:22" x14ac:dyDescent="0.25">
      <c r="A33" s="33">
        <v>20</v>
      </c>
      <c r="B33" s="34">
        <f t="shared" si="12"/>
        <v>486.44163551809424</v>
      </c>
      <c r="C33" s="34">
        <f t="shared" si="13"/>
        <v>13.98606824714725</v>
      </c>
      <c r="D33" s="34">
        <f t="shared" si="14"/>
        <v>1.1188854597717801</v>
      </c>
      <c r="E33" s="34">
        <f t="shared" si="4"/>
        <v>26.231365195313231</v>
      </c>
      <c r="F33" s="34">
        <f t="shared" si="5"/>
        <v>527.77795442032652</v>
      </c>
      <c r="G33" s="34"/>
      <c r="H33" s="35">
        <f t="shared" si="1"/>
        <v>8.4976934300054763E-2</v>
      </c>
      <c r="I33" s="36">
        <f t="shared" si="2"/>
        <v>3.1051934300054727E-2</v>
      </c>
      <c r="J33" s="35">
        <f t="shared" si="6"/>
        <v>4.1680448724905672E-2</v>
      </c>
      <c r="K33" s="35">
        <f t="shared" si="15"/>
        <v>8.0000000000000016E-2</v>
      </c>
      <c r="L33" s="37">
        <f t="shared" si="18"/>
        <v>0.1073825503355705</v>
      </c>
      <c r="M33" s="26"/>
      <c r="N33" s="15">
        <f t="shared" si="17"/>
        <v>390.97950600374531</v>
      </c>
      <c r="O33" s="34">
        <f t="shared" si="7"/>
        <v>31.278360480299625</v>
      </c>
      <c r="P33" s="34">
        <f t="shared" si="3"/>
        <v>-2.1894852336209736</v>
      </c>
      <c r="Q33" s="16">
        <f t="shared" si="16"/>
        <v>420.06838125042395</v>
      </c>
      <c r="S33">
        <f t="shared" si="8"/>
        <v>20</v>
      </c>
      <c r="T33" s="1">
        <f t="shared" si="9"/>
        <v>420.06838125042395</v>
      </c>
      <c r="U33" s="1">
        <f t="shared" si="10"/>
        <v>527.77795442032652</v>
      </c>
      <c r="V33" s="3">
        <f t="shared" si="11"/>
        <v>-0.20408122822826702</v>
      </c>
    </row>
    <row r="34" spans="1:22" x14ac:dyDescent="0.25">
      <c r="A34" s="33">
        <v>21</v>
      </c>
      <c r="B34" s="34">
        <f t="shared" si="12"/>
        <v>527.77795442032652</v>
      </c>
      <c r="C34" s="34">
        <f t="shared" si="13"/>
        <v>15.10495370691903</v>
      </c>
      <c r="D34" s="34">
        <f t="shared" si="14"/>
        <v>1.2083962965535224</v>
      </c>
      <c r="E34" s="34">
        <f t="shared" si="4"/>
        <v>28.46042619211611</v>
      </c>
      <c r="F34" s="34">
        <f t="shared" si="5"/>
        <v>572.55173061591506</v>
      </c>
      <c r="G34" s="34"/>
      <c r="H34" s="35">
        <f t="shared" si="1"/>
        <v>8.4834494924602988E-2</v>
      </c>
      <c r="I34" s="36">
        <f t="shared" si="2"/>
        <v>3.0909494924603223E-2</v>
      </c>
      <c r="J34" s="35">
        <f t="shared" si="6"/>
        <v>4.1489254932353323E-2</v>
      </c>
      <c r="K34" s="35">
        <f t="shared" si="15"/>
        <v>8.0000000000000085E-2</v>
      </c>
      <c r="L34" s="37">
        <f t="shared" si="18"/>
        <v>0.10738255033557058</v>
      </c>
      <c r="M34" s="26"/>
      <c r="N34" s="15">
        <f t="shared" si="17"/>
        <v>420.06838125042395</v>
      </c>
      <c r="O34" s="34">
        <f t="shared" si="7"/>
        <v>33.605470500033917</v>
      </c>
      <c r="P34" s="34">
        <f t="shared" si="3"/>
        <v>-2.3523829350023742</v>
      </c>
      <c r="Q34" s="16">
        <f t="shared" si="16"/>
        <v>451.32146881545549</v>
      </c>
      <c r="S34">
        <f t="shared" si="8"/>
        <v>21</v>
      </c>
      <c r="T34" s="1">
        <f t="shared" si="9"/>
        <v>451.32146881545549</v>
      </c>
      <c r="U34" s="1">
        <f t="shared" si="10"/>
        <v>572.55173061591506</v>
      </c>
      <c r="V34" s="3">
        <f t="shared" si="11"/>
        <v>-0.21173678345194713</v>
      </c>
    </row>
    <row r="35" spans="1:22" x14ac:dyDescent="0.25">
      <c r="A35" s="33">
        <v>22</v>
      </c>
      <c r="B35" s="34">
        <f t="shared" si="12"/>
        <v>572.55173061591506</v>
      </c>
      <c r="C35" s="34">
        <f t="shared" si="13"/>
        <v>16.313350003472554</v>
      </c>
      <c r="D35" s="34">
        <f t="shared" si="14"/>
        <v>1.3050680002778043</v>
      </c>
      <c r="E35" s="34">
        <f t="shared" si="4"/>
        <v>30.87485207346322</v>
      </c>
      <c r="F35" s="34">
        <f t="shared" si="5"/>
        <v>621.04500069312871</v>
      </c>
      <c r="G35" s="34"/>
      <c r="H35" s="35">
        <f t="shared" si="1"/>
        <v>8.4696748754994847E-2</v>
      </c>
      <c r="I35" s="36">
        <f t="shared" si="2"/>
        <v>3.0771748754994721E-2</v>
      </c>
      <c r="J35" s="35">
        <f t="shared" si="6"/>
        <v>4.1304360744959356E-2</v>
      </c>
      <c r="K35" s="35">
        <f t="shared" si="15"/>
        <v>7.9999999999999988E-2</v>
      </c>
      <c r="L35" s="37">
        <f t="shared" si="18"/>
        <v>0.10738255033557045</v>
      </c>
      <c r="M35" s="26"/>
      <c r="N35" s="15">
        <f t="shared" si="17"/>
        <v>451.32146881545549</v>
      </c>
      <c r="O35" s="34">
        <f t="shared" si="7"/>
        <v>36.105717505236441</v>
      </c>
      <c r="P35" s="34">
        <f t="shared" si="3"/>
        <v>-2.5274002253665508</v>
      </c>
      <c r="Q35" s="16">
        <f t="shared" si="16"/>
        <v>484.8997860953254</v>
      </c>
      <c r="S35">
        <f t="shared" si="8"/>
        <v>22</v>
      </c>
      <c r="T35" s="1">
        <f t="shared" si="9"/>
        <v>484.8997860953254</v>
      </c>
      <c r="U35" s="1">
        <f t="shared" si="10"/>
        <v>621.04500069312871</v>
      </c>
      <c r="V35" s="3">
        <f t="shared" si="11"/>
        <v>-0.21921956451763711</v>
      </c>
    </row>
    <row r="36" spans="1:22" x14ac:dyDescent="0.25">
      <c r="A36" s="33">
        <v>23</v>
      </c>
      <c r="B36" s="34">
        <f t="shared" si="12"/>
        <v>621.04500069312871</v>
      </c>
      <c r="C36" s="34">
        <f t="shared" si="13"/>
        <v>17.618418003750357</v>
      </c>
      <c r="D36" s="34">
        <f t="shared" si="14"/>
        <v>1.4094734403000286</v>
      </c>
      <c r="E36" s="34">
        <f t="shared" si="4"/>
        <v>33.489851662376964</v>
      </c>
      <c r="F36" s="34">
        <f t="shared" si="5"/>
        <v>673.56274379955607</v>
      </c>
      <c r="G36" s="34"/>
      <c r="H36" s="35">
        <f t="shared" si="1"/>
        <v>8.4563506747198619E-2</v>
      </c>
      <c r="I36" s="36">
        <f t="shared" si="2"/>
        <v>3.0638506747198604E-2</v>
      </c>
      <c r="J36" s="35">
        <f t="shared" si="6"/>
        <v>4.1125512412347118E-2</v>
      </c>
      <c r="K36" s="35">
        <f t="shared" si="15"/>
        <v>7.9999999999999974E-2</v>
      </c>
      <c r="L36" s="37">
        <f t="shared" si="18"/>
        <v>0.10738255033557044</v>
      </c>
      <c r="M36" s="26"/>
      <c r="N36" s="15">
        <f t="shared" si="17"/>
        <v>484.8997860953254</v>
      </c>
      <c r="O36" s="34">
        <f t="shared" si="7"/>
        <v>38.791982887626034</v>
      </c>
      <c r="P36" s="34">
        <f t="shared" si="3"/>
        <v>-2.7154388021338223</v>
      </c>
      <c r="Q36" s="16">
        <f t="shared" si="16"/>
        <v>520.97633018081763</v>
      </c>
      <c r="S36">
        <f t="shared" si="8"/>
        <v>23</v>
      </c>
      <c r="T36" s="1">
        <f t="shared" si="9"/>
        <v>520.97633018081763</v>
      </c>
      <c r="U36" s="1">
        <f t="shared" si="10"/>
        <v>673.56274379955607</v>
      </c>
      <c r="V36" s="3">
        <f t="shared" si="11"/>
        <v>-0.22653630270285002</v>
      </c>
    </row>
    <row r="37" spans="1:22" x14ac:dyDescent="0.25">
      <c r="A37" s="33">
        <v>24</v>
      </c>
      <c r="B37" s="34">
        <f t="shared" si="12"/>
        <v>673.56274379955607</v>
      </c>
      <c r="C37" s="34">
        <f t="shared" si="13"/>
        <v>19.027891444050386</v>
      </c>
      <c r="D37" s="34">
        <f t="shared" si="14"/>
        <v>1.522231315524031</v>
      </c>
      <c r="E37" s="34">
        <f t="shared" si="4"/>
        <v>36.321870959391063</v>
      </c>
      <c r="F37" s="34">
        <f t="shared" si="5"/>
        <v>730.4347375185215</v>
      </c>
      <c r="G37" s="34"/>
      <c r="H37" s="35">
        <f t="shared" si="1"/>
        <v>8.4434589416498118E-2</v>
      </c>
      <c r="I37" s="36">
        <f t="shared" si="2"/>
        <v>3.050958941649819E-2</v>
      </c>
      <c r="J37" s="35">
        <f t="shared" si="6"/>
        <v>4.0952469015433812E-2</v>
      </c>
      <c r="K37" s="35">
        <f t="shared" si="15"/>
        <v>8.0000000000000071E-2</v>
      </c>
      <c r="L37" s="37">
        <f t="shared" si="18"/>
        <v>0.10738255033557056</v>
      </c>
      <c r="M37" s="26"/>
      <c r="N37" s="15">
        <f t="shared" si="17"/>
        <v>520.97633018081763</v>
      </c>
      <c r="O37" s="34">
        <f t="shared" si="7"/>
        <v>41.678106414465411</v>
      </c>
      <c r="P37" s="34">
        <f t="shared" si="3"/>
        <v>-2.9174674490125785</v>
      </c>
      <c r="Q37" s="16">
        <f t="shared" si="16"/>
        <v>559.73696914627044</v>
      </c>
      <c r="S37">
        <f t="shared" si="8"/>
        <v>24</v>
      </c>
      <c r="T37" s="1">
        <f t="shared" si="9"/>
        <v>559.73696914627044</v>
      </c>
      <c r="U37" s="1">
        <f t="shared" si="10"/>
        <v>730.4347375185215</v>
      </c>
      <c r="V37" s="3">
        <f t="shared" si="11"/>
        <v>-0.2336933877928043</v>
      </c>
    </row>
    <row r="38" spans="1:22" x14ac:dyDescent="0.25">
      <c r="A38" s="33">
        <v>25</v>
      </c>
      <c r="B38" s="34">
        <f t="shared" si="12"/>
        <v>730.4347375185215</v>
      </c>
      <c r="C38" s="34">
        <f t="shared" si="13"/>
        <v>20.550122759574418</v>
      </c>
      <c r="D38" s="34">
        <f t="shared" si="14"/>
        <v>1.6440098207659535</v>
      </c>
      <c r="E38" s="34">
        <f t="shared" si="4"/>
        <v>39.388693220686271</v>
      </c>
      <c r="F38" s="34">
        <f t="shared" si="5"/>
        <v>792.01756331954812</v>
      </c>
      <c r="G38" s="34"/>
      <c r="H38" s="35">
        <f t="shared" si="1"/>
        <v>8.4309826241615551E-2</v>
      </c>
      <c r="I38" s="36">
        <f t="shared" si="2"/>
        <v>3.0384826241615596E-2</v>
      </c>
      <c r="J38" s="35">
        <f t="shared" si="6"/>
        <v>4.0785001666598118E-2</v>
      </c>
      <c r="K38" s="35">
        <f t="shared" si="15"/>
        <v>8.0000000000000113E-2</v>
      </c>
      <c r="L38" s="37">
        <f t="shared" si="18"/>
        <v>0.10738255033557062</v>
      </c>
      <c r="M38" s="26"/>
      <c r="N38" s="15">
        <f t="shared" si="17"/>
        <v>559.73696914627044</v>
      </c>
      <c r="O38" s="34">
        <f t="shared" si="7"/>
        <v>44.778957531701636</v>
      </c>
      <c r="P38" s="34">
        <f t="shared" si="3"/>
        <v>-3.1345270272191144</v>
      </c>
      <c r="Q38" s="16">
        <f t="shared" si="16"/>
        <v>601.381399650753</v>
      </c>
      <c r="S38">
        <f t="shared" si="8"/>
        <v>25</v>
      </c>
      <c r="T38" s="1">
        <f t="shared" si="9"/>
        <v>601.381399650753</v>
      </c>
      <c r="U38" s="1">
        <f t="shared" si="10"/>
        <v>792.01756331954812</v>
      </c>
      <c r="V38" s="3">
        <f t="shared" si="11"/>
        <v>-0.24069688918234367</v>
      </c>
    </row>
    <row r="39" spans="1:22" x14ac:dyDescent="0.25">
      <c r="A39" s="33">
        <v>26</v>
      </c>
      <c r="B39" s="34">
        <f t="shared" si="12"/>
        <v>792.01756331954812</v>
      </c>
      <c r="C39" s="34">
        <f t="shared" si="13"/>
        <v>22.194132580340373</v>
      </c>
      <c r="D39" s="34">
        <f t="shared" si="14"/>
        <v>1.7755306064272298</v>
      </c>
      <c r="E39" s="34">
        <f t="shared" si="4"/>
        <v>42.709547102006631</v>
      </c>
      <c r="F39" s="34">
        <f t="shared" si="5"/>
        <v>858.69677360832225</v>
      </c>
      <c r="G39" s="34"/>
      <c r="H39" s="35">
        <f t="shared" si="1"/>
        <v>8.4189055113000913E-2</v>
      </c>
      <c r="I39" s="36">
        <f t="shared" si="2"/>
        <v>3.0264055113001048E-2</v>
      </c>
      <c r="J39" s="35">
        <f t="shared" si="6"/>
        <v>4.0622892769128921E-2</v>
      </c>
      <c r="K39" s="35">
        <f t="shared" si="15"/>
        <v>8.0000000000000016E-2</v>
      </c>
      <c r="L39" s="37">
        <f t="shared" si="18"/>
        <v>0.1073825503355705</v>
      </c>
      <c r="M39" s="26"/>
      <c r="N39" s="15">
        <f t="shared" si="17"/>
        <v>601.381399650753</v>
      </c>
      <c r="O39" s="34">
        <f t="shared" si="7"/>
        <v>48.110511972060237</v>
      </c>
      <c r="P39" s="34">
        <f t="shared" si="3"/>
        <v>-3.3677358380442168</v>
      </c>
      <c r="Q39" s="16">
        <f t="shared" si="16"/>
        <v>646.12417578476891</v>
      </c>
      <c r="S39">
        <f t="shared" si="8"/>
        <v>26</v>
      </c>
      <c r="T39" s="1">
        <f t="shared" si="9"/>
        <v>646.12417578476891</v>
      </c>
      <c r="U39" s="1">
        <f t="shared" si="10"/>
        <v>858.69677360832225</v>
      </c>
      <c r="V39" s="3">
        <f t="shared" si="11"/>
        <v>-0.24755257543393797</v>
      </c>
    </row>
    <row r="40" spans="1:22" x14ac:dyDescent="0.25">
      <c r="A40" s="33">
        <v>27</v>
      </c>
      <c r="B40" s="34">
        <f t="shared" si="12"/>
        <v>858.69677360832225</v>
      </c>
      <c r="C40" s="34">
        <f t="shared" si="13"/>
        <v>23.969663186767601</v>
      </c>
      <c r="D40" s="34">
        <f t="shared" si="14"/>
        <v>1.9175730549414081</v>
      </c>
      <c r="E40" s="34">
        <f t="shared" si="4"/>
        <v>46.305223516828775</v>
      </c>
      <c r="F40" s="34">
        <f t="shared" si="5"/>
        <v>930.88923336685991</v>
      </c>
      <c r="G40" s="34"/>
      <c r="H40" s="35">
        <f t="shared" si="1"/>
        <v>8.40721218215114E-2</v>
      </c>
      <c r="I40" s="36">
        <f t="shared" si="2"/>
        <v>3.0147121821511542E-2</v>
      </c>
      <c r="J40" s="35">
        <f t="shared" si="6"/>
        <v>4.0465935330887978E-2</v>
      </c>
      <c r="K40" s="35">
        <f t="shared" si="15"/>
        <v>7.9999999999999891E-2</v>
      </c>
      <c r="L40" s="37">
        <f t="shared" si="18"/>
        <v>0.10738255033557033</v>
      </c>
      <c r="M40" s="26"/>
      <c r="N40" s="15">
        <f t="shared" si="17"/>
        <v>646.12417578476891</v>
      </c>
      <c r="O40" s="34">
        <f t="shared" si="7"/>
        <v>51.689934062781518</v>
      </c>
      <c r="P40" s="34">
        <f t="shared" si="3"/>
        <v>-3.6182953843947057</v>
      </c>
      <c r="Q40" s="16">
        <f t="shared" si="16"/>
        <v>694.19581446315567</v>
      </c>
      <c r="S40">
        <f t="shared" si="8"/>
        <v>27</v>
      </c>
      <c r="T40" s="1">
        <f t="shared" si="9"/>
        <v>694.19581446315567</v>
      </c>
      <c r="U40" s="1">
        <f t="shared" si="10"/>
        <v>930.88923336685991</v>
      </c>
      <c r="V40" s="3">
        <f t="shared" si="11"/>
        <v>-0.25426593242208473</v>
      </c>
    </row>
    <row r="41" spans="1:22" x14ac:dyDescent="0.25">
      <c r="A41" s="33">
        <v>28</v>
      </c>
      <c r="B41" s="34">
        <f t="shared" si="12"/>
        <v>930.88923336685991</v>
      </c>
      <c r="C41" s="34">
        <f t="shared" si="13"/>
        <v>25.887236241709008</v>
      </c>
      <c r="D41" s="34">
        <f t="shared" si="14"/>
        <v>2.0709788993367209</v>
      </c>
      <c r="E41" s="34">
        <f t="shared" si="4"/>
        <v>50.198201909307919</v>
      </c>
      <c r="F41" s="34">
        <f t="shared" si="5"/>
        <v>1009.0456504172137</v>
      </c>
      <c r="G41" s="34"/>
      <c r="H41" s="35">
        <f t="shared" si="1"/>
        <v>8.3958879584068197E-2</v>
      </c>
      <c r="I41" s="36">
        <f t="shared" si="2"/>
        <v>3.0033879584068088E-2</v>
      </c>
      <c r="J41" s="35">
        <f t="shared" si="6"/>
        <v>4.0313932327608173E-2</v>
      </c>
      <c r="K41" s="35">
        <f t="shared" si="15"/>
        <v>7.9999999999999905E-2</v>
      </c>
      <c r="L41" s="37">
        <f t="shared" si="18"/>
        <v>0.10738255033557034</v>
      </c>
      <c r="M41" s="26"/>
      <c r="N41" s="15">
        <f t="shared" si="17"/>
        <v>694.19581446315567</v>
      </c>
      <c r="O41" s="34">
        <f t="shared" si="7"/>
        <v>55.535665157052456</v>
      </c>
      <c r="P41" s="34">
        <f t="shared" si="3"/>
        <v>-3.8874965609936716</v>
      </c>
      <c r="Q41" s="16">
        <f t="shared" si="16"/>
        <v>745.84398305921445</v>
      </c>
      <c r="S41">
        <f t="shared" si="8"/>
        <v>28</v>
      </c>
      <c r="T41" s="1">
        <f t="shared" si="9"/>
        <v>745.84398305921445</v>
      </c>
      <c r="U41" s="1">
        <f t="shared" si="10"/>
        <v>1009.0456504172137</v>
      </c>
      <c r="V41" s="3">
        <f t="shared" si="11"/>
        <v>-0.26084218018200889</v>
      </c>
    </row>
    <row r="42" spans="1:22" x14ac:dyDescent="0.25">
      <c r="A42" s="33">
        <v>29</v>
      </c>
      <c r="B42" s="34">
        <f t="shared" si="12"/>
        <v>1009.0456504172137</v>
      </c>
      <c r="C42" s="34">
        <f t="shared" si="13"/>
        <v>27.958215141045727</v>
      </c>
      <c r="D42" s="34">
        <f t="shared" si="14"/>
        <v>2.2366572112836582</v>
      </c>
      <c r="E42" s="34">
        <f t="shared" si="4"/>
        <v>54.412786698748249</v>
      </c>
      <c r="F42" s="34">
        <f t="shared" si="5"/>
        <v>1093.6533094682914</v>
      </c>
      <c r="G42" s="34"/>
      <c r="H42" s="35">
        <f t="shared" si="1"/>
        <v>8.3849188603206073E-2</v>
      </c>
      <c r="I42" s="36">
        <f t="shared" si="2"/>
        <v>2.9924188603206014E-2</v>
      </c>
      <c r="J42" s="35">
        <f t="shared" si="6"/>
        <v>4.0166696111685926E-2</v>
      </c>
      <c r="K42" s="35">
        <f t="shared" si="15"/>
        <v>7.9999999999999877E-2</v>
      </c>
      <c r="L42" s="42">
        <f t="shared" si="18"/>
        <v>0.1073825503355703</v>
      </c>
      <c r="M42" s="26"/>
      <c r="N42" s="15">
        <f t="shared" si="17"/>
        <v>745.84398305921445</v>
      </c>
      <c r="O42" s="34">
        <f t="shared" si="7"/>
        <v>59.667518644737157</v>
      </c>
      <c r="P42" s="34">
        <f t="shared" si="3"/>
        <v>-4.1767263051316013</v>
      </c>
      <c r="Q42" s="16">
        <f t="shared" si="16"/>
        <v>801.33477539881994</v>
      </c>
      <c r="S42">
        <f t="shared" si="8"/>
        <v>29</v>
      </c>
      <c r="T42" s="1">
        <f t="shared" si="9"/>
        <v>801.33477539881994</v>
      </c>
      <c r="U42" s="1">
        <f t="shared" si="10"/>
        <v>1093.6533094682914</v>
      </c>
      <c r="V42" s="3">
        <f t="shared" si="11"/>
        <v>-0.26728628856944603</v>
      </c>
    </row>
    <row r="43" spans="1:22" x14ac:dyDescent="0.25">
      <c r="A43" s="38">
        <v>30</v>
      </c>
      <c r="B43" s="39">
        <f t="shared" si="12"/>
        <v>1093.6533094682914</v>
      </c>
      <c r="C43" s="39">
        <f t="shared" si="13"/>
        <v>30.194872352329384</v>
      </c>
      <c r="D43" s="39">
        <f t="shared" si="14"/>
        <v>2.4155897881863506</v>
      </c>
      <c r="E43" s="34">
        <f t="shared" si="4"/>
        <v>58.975254713077611</v>
      </c>
      <c r="F43" s="39">
        <f t="shared" si="5"/>
        <v>1185.2390263218847</v>
      </c>
      <c r="G43" s="39"/>
      <c r="H43" s="40">
        <f t="shared" si="1"/>
        <v>8.374291565772353E-2</v>
      </c>
      <c r="I43" s="41">
        <f t="shared" si="2"/>
        <v>2.9817915657723543E-2</v>
      </c>
      <c r="J43" s="40">
        <f t="shared" si="6"/>
        <v>4.0024047862716162E-2</v>
      </c>
      <c r="K43" s="35">
        <f t="shared" si="15"/>
        <v>0.08</v>
      </c>
      <c r="L43" s="42">
        <f t="shared" si="18"/>
        <v>0.10738255033557047</v>
      </c>
      <c r="N43" s="18">
        <f t="shared" si="17"/>
        <v>801.33477539881994</v>
      </c>
      <c r="O43" s="39">
        <f t="shared" si="7"/>
        <v>64.106782031905595</v>
      </c>
      <c r="P43" s="39">
        <f t="shared" si="3"/>
        <v>-4.4874747422333918</v>
      </c>
      <c r="Q43" s="43">
        <f t="shared" si="16"/>
        <v>860.95408268849212</v>
      </c>
      <c r="S43">
        <f t="shared" si="8"/>
        <v>30</v>
      </c>
      <c r="T43" s="1">
        <f t="shared" si="9"/>
        <v>860.95408268849212</v>
      </c>
      <c r="U43" s="1">
        <f t="shared" si="10"/>
        <v>1185.2390263218847</v>
      </c>
      <c r="V43" s="3">
        <f t="shared" si="11"/>
        <v>-0.27360299182835374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6" zoomScale="70" zoomScaleNormal="70" workbookViewId="0">
      <selection activeCell="G7" sqref="G7"/>
    </sheetView>
  </sheetViews>
  <sheetFormatPr defaultRowHeight="13.1" x14ac:dyDescent="0.25"/>
  <cols>
    <col min="2" max="2" width="12.125" style="1" customWidth="1"/>
    <col min="3" max="3" width="11.25" style="1" customWidth="1"/>
    <col min="4" max="6" width="9" style="1"/>
    <col min="7" max="7" width="3" style="1" customWidth="1"/>
    <col min="9" max="9" width="12.5" bestFit="1" customWidth="1"/>
    <col min="10" max="10" width="11.875" customWidth="1"/>
    <col min="11" max="11" width="17.25" customWidth="1"/>
    <col min="12" max="12" width="20" customWidth="1"/>
    <col min="13" max="13" width="1.75" style="24" customWidth="1"/>
    <col min="14" max="14" width="13.625" style="1" customWidth="1"/>
    <col min="15" max="16" width="9" style="1"/>
    <col min="17" max="17" width="9" style="1" customWidth="1"/>
    <col min="18" max="18" width="2" style="24" customWidth="1"/>
  </cols>
  <sheetData>
    <row r="1" spans="1:33" x14ac:dyDescent="0.25">
      <c r="F1" s="9"/>
      <c r="M1" s="20"/>
      <c r="R1" s="20"/>
    </row>
    <row r="2" spans="1:33" x14ac:dyDescent="0.25">
      <c r="B2" s="27" t="s">
        <v>22</v>
      </c>
      <c r="C2" s="28"/>
      <c r="K2" s="6"/>
      <c r="L2" s="6"/>
      <c r="M2" s="21"/>
    </row>
    <row r="3" spans="1:33" x14ac:dyDescent="0.25">
      <c r="B3" s="15" t="s">
        <v>0</v>
      </c>
      <c r="C3" s="16">
        <f>C14</f>
        <v>2.6075000000000004</v>
      </c>
      <c r="K3" s="7"/>
      <c r="L3" s="7"/>
      <c r="M3" s="22"/>
      <c r="N3" s="10"/>
    </row>
    <row r="4" spans="1:33" x14ac:dyDescent="0.25">
      <c r="B4" s="15" t="s">
        <v>18</v>
      </c>
      <c r="C4" s="17">
        <v>5</v>
      </c>
      <c r="K4" s="6"/>
      <c r="L4" s="6"/>
      <c r="M4" s="21"/>
    </row>
    <row r="5" spans="1:33" x14ac:dyDescent="0.25">
      <c r="B5" s="18" t="s">
        <v>19</v>
      </c>
      <c r="C5" s="42">
        <v>0.08</v>
      </c>
      <c r="K5" s="11"/>
      <c r="L5" s="11"/>
      <c r="M5" s="23"/>
    </row>
    <row r="6" spans="1:33" x14ac:dyDescent="0.25">
      <c r="C6" s="19">
        <f>C3*(1+C5)^(C4-1)</f>
        <v>3.5474749632000013</v>
      </c>
      <c r="F6" s="9"/>
    </row>
    <row r="7" spans="1:33" x14ac:dyDescent="0.25">
      <c r="F7" s="9"/>
      <c r="N7" s="1" t="s">
        <v>26</v>
      </c>
      <c r="O7" s="44">
        <v>0.08</v>
      </c>
    </row>
    <row r="8" spans="1:33" x14ac:dyDescent="0.25">
      <c r="B8" s="1" t="s">
        <v>15</v>
      </c>
      <c r="C8" s="44">
        <f>E14/B14</f>
        <v>5.3925000000000001E-2</v>
      </c>
      <c r="N8" s="1" t="s">
        <v>0</v>
      </c>
      <c r="O8" s="44">
        <v>0.03</v>
      </c>
    </row>
    <row r="9" spans="1:33" x14ac:dyDescent="0.25">
      <c r="B9" s="1" t="s">
        <v>16</v>
      </c>
      <c r="C9" s="44">
        <v>0.08</v>
      </c>
      <c r="N9" s="1" t="s">
        <v>13</v>
      </c>
      <c r="O9" s="44">
        <v>0.15</v>
      </c>
    </row>
    <row r="10" spans="1:33" x14ac:dyDescent="0.25">
      <c r="B10" s="1" t="s">
        <v>17</v>
      </c>
      <c r="C10" s="44">
        <v>0.255</v>
      </c>
      <c r="H10" s="1"/>
      <c r="I10" s="1"/>
      <c r="J10" s="1"/>
      <c r="K10" s="1"/>
      <c r="L10" s="1"/>
      <c r="M10" s="25"/>
      <c r="N10" s="1" t="s">
        <v>10</v>
      </c>
      <c r="O10" s="44">
        <f>O7-O8</f>
        <v>0.05</v>
      </c>
    </row>
    <row r="11" spans="1:33" x14ac:dyDescent="0.25">
      <c r="B11" s="1" t="s">
        <v>0</v>
      </c>
      <c r="C11" s="44">
        <v>3.5000000000000003E-2</v>
      </c>
      <c r="D11" s="3"/>
      <c r="E11" s="9"/>
      <c r="F11" s="9"/>
      <c r="H11" s="1" t="s">
        <v>21</v>
      </c>
      <c r="I11" s="1"/>
      <c r="J11" s="1"/>
      <c r="K11" s="1"/>
      <c r="L11" s="1"/>
      <c r="M11" s="25"/>
      <c r="N11" s="1" t="s">
        <v>12</v>
      </c>
      <c r="O11" s="44">
        <v>-5.5999999999999999E-3</v>
      </c>
      <c r="T11" t="s">
        <v>23</v>
      </c>
    </row>
    <row r="12" spans="1:33" x14ac:dyDescent="0.25">
      <c r="C12" s="48"/>
      <c r="D12" s="45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8"/>
    </row>
    <row r="13" spans="1:33" x14ac:dyDescent="0.25">
      <c r="A13" s="29"/>
      <c r="B13" s="30" t="s">
        <v>6</v>
      </c>
      <c r="C13" s="30" t="s">
        <v>14</v>
      </c>
      <c r="D13" s="30" t="s">
        <v>8</v>
      </c>
      <c r="E13" s="30" t="s">
        <v>30</v>
      </c>
      <c r="F13" s="30" t="s">
        <v>2</v>
      </c>
      <c r="G13" s="30"/>
      <c r="H13" s="31" t="s">
        <v>20</v>
      </c>
      <c r="I13" s="31" t="s">
        <v>24</v>
      </c>
      <c r="J13" s="31" t="s">
        <v>25</v>
      </c>
      <c r="K13" s="31" t="s">
        <v>28</v>
      </c>
      <c r="L13" s="32" t="s">
        <v>27</v>
      </c>
      <c r="N13" s="13" t="s">
        <v>3</v>
      </c>
      <c r="O13" s="30" t="s">
        <v>4</v>
      </c>
      <c r="P13" s="30" t="s">
        <v>12</v>
      </c>
      <c r="Q13" s="14" t="s">
        <v>2</v>
      </c>
      <c r="T13" s="1" t="s">
        <v>3</v>
      </c>
      <c r="U13" s="1" t="s">
        <v>0</v>
      </c>
      <c r="V13" s="1" t="s">
        <v>11</v>
      </c>
    </row>
    <row r="14" spans="1:33" x14ac:dyDescent="0.25">
      <c r="A14" s="33">
        <v>1</v>
      </c>
      <c r="B14" s="34">
        <v>100</v>
      </c>
      <c r="C14" s="34">
        <f t="shared" ref="C14" si="0">B14*$C$11*(1-$C$10)</f>
        <v>2.6075000000000004</v>
      </c>
      <c r="D14" s="34"/>
      <c r="E14" s="34">
        <f>B14*($C$9-$C$11*0.745)</f>
        <v>5.3925000000000001</v>
      </c>
      <c r="F14" s="34">
        <f>B14+C14+D14+E14</f>
        <v>108</v>
      </c>
      <c r="G14" s="34"/>
      <c r="H14" s="35">
        <f t="shared" ref="H14:H43" si="1">(F14-B14)/B14</f>
        <v>0.08</v>
      </c>
      <c r="I14" s="36">
        <f t="shared" ref="I14:I43" si="2">(C14+D14)/B14</f>
        <v>2.6075000000000004E-2</v>
      </c>
      <c r="J14" s="35">
        <f>I14/0.745</f>
        <v>3.5000000000000003E-2</v>
      </c>
      <c r="K14" s="35"/>
      <c r="L14" s="37"/>
      <c r="M14" s="26"/>
      <c r="N14" s="15">
        <v>100</v>
      </c>
      <c r="O14" s="34">
        <f>$O$10*N14+($O$8*N14-N14*$O$8*$O$9)</f>
        <v>7.55</v>
      </c>
      <c r="P14" s="34">
        <f t="shared" ref="P14:P43" si="3">N14*$O$11</f>
        <v>-0.55999999999999994</v>
      </c>
      <c r="Q14" s="16">
        <f>N14+O14+P14</f>
        <v>106.99</v>
      </c>
      <c r="S14">
        <f>A14</f>
        <v>1</v>
      </c>
      <c r="T14" s="1">
        <f>Q14</f>
        <v>106.99</v>
      </c>
      <c r="U14" s="1">
        <f>F14</f>
        <v>108</v>
      </c>
      <c r="V14" s="3">
        <f>(T14-U14)/U14</f>
        <v>-9.3518518518518993E-3</v>
      </c>
    </row>
    <row r="15" spans="1:33" x14ac:dyDescent="0.25">
      <c r="A15" s="33">
        <v>2</v>
      </c>
      <c r="B15" s="34">
        <f>F14</f>
        <v>108</v>
      </c>
      <c r="C15" s="34">
        <f>C14+D14</f>
        <v>2.6075000000000004</v>
      </c>
      <c r="D15" s="34">
        <f>(C15*$C$9)</f>
        <v>0.20860000000000004</v>
      </c>
      <c r="E15" s="34">
        <f t="shared" ref="E15:E43" si="4">B15*($C$9-$C$11*0.745)</f>
        <v>5.8239000000000001</v>
      </c>
      <c r="F15" s="34">
        <f t="shared" ref="F15:F43" si="5">B15+C15+D15+E15</f>
        <v>116.64</v>
      </c>
      <c r="G15" s="34"/>
      <c r="H15" s="35">
        <f t="shared" si="1"/>
        <v>0.08</v>
      </c>
      <c r="I15" s="36">
        <f t="shared" si="2"/>
        <v>2.6075000000000004E-2</v>
      </c>
      <c r="J15" s="35">
        <f t="shared" ref="J15:J43" si="6">I15/0.745</f>
        <v>3.5000000000000003E-2</v>
      </c>
      <c r="K15" s="35">
        <f>(C15+D15-C14-D14)/(C14+D14)</f>
        <v>8.0000000000000029E-2</v>
      </c>
      <c r="L15" s="37">
        <f>K15/0.745</f>
        <v>0.10738255033557051</v>
      </c>
      <c r="M15" s="26"/>
      <c r="N15" s="15">
        <f>Q14</f>
        <v>106.99</v>
      </c>
      <c r="O15" s="34">
        <f t="shared" ref="O15:O43" si="7">$O$10*N15+($O$8*N15-N15*$O$8*$O$9)</f>
        <v>8.0777450000000002</v>
      </c>
      <c r="P15" s="34">
        <f t="shared" si="3"/>
        <v>-0.59914400000000001</v>
      </c>
      <c r="Q15" s="16">
        <f>N15+O15+P15</f>
        <v>114.46860100000001</v>
      </c>
      <c r="S15">
        <f t="shared" ref="S15:S43" si="8">A15</f>
        <v>2</v>
      </c>
      <c r="T15" s="1">
        <f t="shared" ref="T15:T43" si="9">Q15</f>
        <v>114.46860100000001</v>
      </c>
      <c r="U15" s="1">
        <f t="shared" ref="U15:U43" si="10">F15</f>
        <v>116.64</v>
      </c>
      <c r="V15" s="3">
        <f t="shared" ref="V15:V43" si="11">(T15-U15)/U15</f>
        <v>-1.8616246570644666E-2</v>
      </c>
      <c r="W15" s="4"/>
    </row>
    <row r="16" spans="1:33" x14ac:dyDescent="0.25">
      <c r="A16" s="33">
        <v>3</v>
      </c>
      <c r="B16" s="34">
        <f t="shared" ref="B16:B43" si="12">F15</f>
        <v>116.64</v>
      </c>
      <c r="C16" s="34">
        <f t="shared" ref="C16:C43" si="13">C15+D15</f>
        <v>2.8161000000000005</v>
      </c>
      <c r="D16" s="34">
        <f t="shared" ref="D16:D43" si="14">(C16*$C$9)</f>
        <v>0.22528800000000004</v>
      </c>
      <c r="E16" s="34">
        <f t="shared" si="4"/>
        <v>6.2898120000000004</v>
      </c>
      <c r="F16" s="34">
        <f t="shared" si="5"/>
        <v>125.97120000000001</v>
      </c>
      <c r="G16" s="34"/>
      <c r="H16" s="35">
        <f t="shared" si="1"/>
        <v>8.0000000000000085E-2</v>
      </c>
      <c r="I16" s="36">
        <f t="shared" si="2"/>
        <v>2.6075000000000004E-2</v>
      </c>
      <c r="J16" s="35">
        <f t="shared" si="6"/>
        <v>3.5000000000000003E-2</v>
      </c>
      <c r="K16" s="35">
        <f t="shared" ref="K16:K43" si="15">(C16+D16-C15-D15)/(C15+D15)</f>
        <v>7.9999999999999988E-2</v>
      </c>
      <c r="L16" s="37">
        <f>K16/0.745</f>
        <v>0.10738255033557045</v>
      </c>
      <c r="M16" s="26"/>
      <c r="N16" s="15">
        <f>Q15</f>
        <v>114.46860100000001</v>
      </c>
      <c r="O16" s="34">
        <f t="shared" si="7"/>
        <v>8.6423793755000009</v>
      </c>
      <c r="P16" s="34">
        <f t="shared" si="3"/>
        <v>-0.64102416560000008</v>
      </c>
      <c r="Q16" s="16">
        <f t="shared" ref="Q16:Q43" si="16">N16+O16+P16</f>
        <v>122.4699562099</v>
      </c>
      <c r="S16">
        <f t="shared" si="8"/>
        <v>3</v>
      </c>
      <c r="T16" s="1">
        <f t="shared" si="9"/>
        <v>122.4699562099</v>
      </c>
      <c r="U16" s="1">
        <f t="shared" si="10"/>
        <v>125.97120000000001</v>
      </c>
      <c r="V16" s="3">
        <f t="shared" si="11"/>
        <v>-2.7794002042530398E-2</v>
      </c>
      <c r="AB16" s="7"/>
      <c r="AC16" s="7"/>
      <c r="AD16" s="7"/>
      <c r="AF16" s="8"/>
      <c r="AG16" s="8"/>
    </row>
    <row r="17" spans="1:37" x14ac:dyDescent="0.25">
      <c r="A17" s="33">
        <v>4</v>
      </c>
      <c r="B17" s="34">
        <f t="shared" si="12"/>
        <v>125.97120000000001</v>
      </c>
      <c r="C17" s="34">
        <f t="shared" si="13"/>
        <v>3.0413880000000004</v>
      </c>
      <c r="D17" s="34">
        <f t="shared" si="14"/>
        <v>0.24331104000000003</v>
      </c>
      <c r="E17" s="34">
        <f t="shared" si="4"/>
        <v>6.7929969600000009</v>
      </c>
      <c r="F17" s="34">
        <f t="shared" si="5"/>
        <v>136.04889600000004</v>
      </c>
      <c r="G17" s="34"/>
      <c r="H17" s="35">
        <f t="shared" si="1"/>
        <v>8.0000000000000238E-2</v>
      </c>
      <c r="I17" s="36">
        <f t="shared" si="2"/>
        <v>2.6075000000000001E-2</v>
      </c>
      <c r="J17" s="35">
        <f t="shared" si="6"/>
        <v>3.5000000000000003E-2</v>
      </c>
      <c r="K17" s="35">
        <f t="shared" si="15"/>
        <v>7.999999999999996E-2</v>
      </c>
      <c r="L17" s="37">
        <f>K17/0.745</f>
        <v>0.10738255033557041</v>
      </c>
      <c r="M17" s="26"/>
      <c r="N17" s="15">
        <f t="shared" ref="N17:N43" si="17">Q16</f>
        <v>122.4699562099</v>
      </c>
      <c r="O17" s="34">
        <f t="shared" si="7"/>
        <v>9.2464816938474499</v>
      </c>
      <c r="P17" s="34">
        <f t="shared" si="3"/>
        <v>-0.68583175477544001</v>
      </c>
      <c r="Q17" s="16">
        <f t="shared" si="16"/>
        <v>131.030606148972</v>
      </c>
      <c r="S17">
        <f t="shared" si="8"/>
        <v>4</v>
      </c>
      <c r="T17" s="1">
        <f t="shared" si="9"/>
        <v>131.030606148972</v>
      </c>
      <c r="U17" s="1">
        <f t="shared" si="10"/>
        <v>136.04889600000004</v>
      </c>
      <c r="V17" s="3">
        <f t="shared" si="11"/>
        <v>-3.6885928504910778E-2</v>
      </c>
      <c r="Z17" s="6"/>
    </row>
    <row r="18" spans="1:37" x14ac:dyDescent="0.25">
      <c r="A18" s="33">
        <v>5</v>
      </c>
      <c r="B18" s="34">
        <f t="shared" si="12"/>
        <v>136.04889600000004</v>
      </c>
      <c r="C18" s="34">
        <f t="shared" si="13"/>
        <v>3.2846990400000005</v>
      </c>
      <c r="D18" s="34">
        <f t="shared" si="14"/>
        <v>0.26277592320000004</v>
      </c>
      <c r="E18" s="34">
        <f t="shared" si="4"/>
        <v>7.3364367168000024</v>
      </c>
      <c r="F18" s="34">
        <f t="shared" si="5"/>
        <v>146.93280768000002</v>
      </c>
      <c r="G18" s="34"/>
      <c r="H18" s="35">
        <f t="shared" si="1"/>
        <v>7.9999999999999849E-2</v>
      </c>
      <c r="I18" s="36">
        <f t="shared" si="2"/>
        <v>2.6074999999999994E-2</v>
      </c>
      <c r="J18" s="35">
        <f t="shared" si="6"/>
        <v>3.4999999999999989E-2</v>
      </c>
      <c r="K18" s="35">
        <f t="shared" si="15"/>
        <v>7.9999999999999988E-2</v>
      </c>
      <c r="L18" s="37">
        <f t="shared" ref="L18:L43" si="18">K18/0.745</f>
        <v>0.10738255033557045</v>
      </c>
      <c r="M18" s="26"/>
      <c r="N18" s="15">
        <f t="shared" si="17"/>
        <v>131.030606148972</v>
      </c>
      <c r="O18" s="34">
        <f t="shared" si="7"/>
        <v>9.8928107642473861</v>
      </c>
      <c r="P18" s="34">
        <f t="shared" si="3"/>
        <v>-0.73377139443424322</v>
      </c>
      <c r="Q18" s="16">
        <f t="shared" si="16"/>
        <v>140.18964551878514</v>
      </c>
      <c r="S18">
        <f t="shared" si="8"/>
        <v>5</v>
      </c>
      <c r="T18" s="1">
        <f t="shared" si="9"/>
        <v>140.18964551878514</v>
      </c>
      <c r="U18" s="1">
        <f t="shared" si="10"/>
        <v>146.93280768000002</v>
      </c>
      <c r="V18" s="3">
        <f t="shared" si="11"/>
        <v>-4.589282861796657E-2</v>
      </c>
      <c r="AD18" s="3"/>
    </row>
    <row r="19" spans="1:37" x14ac:dyDescent="0.25">
      <c r="A19" s="33">
        <v>6</v>
      </c>
      <c r="B19" s="34">
        <f t="shared" si="12"/>
        <v>146.93280768000002</v>
      </c>
      <c r="C19" s="34">
        <f t="shared" si="13"/>
        <v>3.5474749632000004</v>
      </c>
      <c r="D19" s="34">
        <f t="shared" si="14"/>
        <v>0.28379799705600006</v>
      </c>
      <c r="E19" s="34">
        <f t="shared" si="4"/>
        <v>7.9233516541440014</v>
      </c>
      <c r="F19" s="34">
        <f t="shared" si="5"/>
        <v>158.68743229440003</v>
      </c>
      <c r="G19" s="34"/>
      <c r="H19" s="35">
        <f t="shared" si="1"/>
        <v>7.9999999999999988E-2</v>
      </c>
      <c r="I19" s="36">
        <f t="shared" si="2"/>
        <v>2.6074999999999997E-2</v>
      </c>
      <c r="J19" s="35">
        <f t="shared" si="6"/>
        <v>3.4999999999999996E-2</v>
      </c>
      <c r="K19" s="35">
        <f t="shared" si="15"/>
        <v>7.9999999999999932E-2</v>
      </c>
      <c r="L19" s="37">
        <f t="shared" si="18"/>
        <v>0.10738255033557038</v>
      </c>
      <c r="M19" s="26"/>
      <c r="N19" s="15">
        <f t="shared" si="17"/>
        <v>140.18964551878514</v>
      </c>
      <c r="O19" s="34">
        <f t="shared" si="7"/>
        <v>10.584318236668278</v>
      </c>
      <c r="P19" s="34">
        <f t="shared" si="3"/>
        <v>-0.78506201490519678</v>
      </c>
      <c r="Q19" s="16">
        <f t="shared" si="16"/>
        <v>149.98890174054822</v>
      </c>
      <c r="S19">
        <f t="shared" si="8"/>
        <v>6</v>
      </c>
      <c r="T19" s="1">
        <f t="shared" si="9"/>
        <v>149.98890174054822</v>
      </c>
      <c r="U19" s="1">
        <f t="shared" si="10"/>
        <v>158.68743229440003</v>
      </c>
      <c r="V19" s="3">
        <f t="shared" si="11"/>
        <v>-5.4815497535520813E-2</v>
      </c>
      <c r="AC19" s="7"/>
      <c r="AD19" s="7"/>
      <c r="AE19" s="8"/>
      <c r="AG19" s="8"/>
      <c r="AJ19" s="3"/>
      <c r="AK19" s="3"/>
    </row>
    <row r="20" spans="1:37" x14ac:dyDescent="0.25">
      <c r="A20" s="33">
        <v>7</v>
      </c>
      <c r="B20" s="34">
        <f t="shared" si="12"/>
        <v>158.68743229440003</v>
      </c>
      <c r="C20" s="34">
        <f t="shared" si="13"/>
        <v>3.8312729602560003</v>
      </c>
      <c r="D20" s="34">
        <f t="shared" si="14"/>
        <v>0.30650183682048004</v>
      </c>
      <c r="E20" s="34">
        <f t="shared" si="4"/>
        <v>8.5572197864755211</v>
      </c>
      <c r="F20" s="34">
        <f t="shared" si="5"/>
        <v>171.38242687795201</v>
      </c>
      <c r="G20" s="34"/>
      <c r="H20" s="35">
        <f t="shared" si="1"/>
        <v>7.9999999999999918E-2</v>
      </c>
      <c r="I20" s="36">
        <f t="shared" si="2"/>
        <v>2.6075000000000001E-2</v>
      </c>
      <c r="J20" s="35">
        <f t="shared" si="6"/>
        <v>3.5000000000000003E-2</v>
      </c>
      <c r="K20" s="35">
        <f t="shared" si="15"/>
        <v>8.0000000000000029E-2</v>
      </c>
      <c r="L20" s="37">
        <f t="shared" si="18"/>
        <v>0.10738255033557051</v>
      </c>
      <c r="M20" s="26"/>
      <c r="N20" s="15">
        <f t="shared" si="17"/>
        <v>149.98890174054822</v>
      </c>
      <c r="O20" s="34">
        <f t="shared" si="7"/>
        <v>11.324162081411391</v>
      </c>
      <c r="P20" s="34">
        <f t="shared" si="3"/>
        <v>-0.83993784974706998</v>
      </c>
      <c r="Q20" s="16">
        <f t="shared" si="16"/>
        <v>160.47312597221256</v>
      </c>
      <c r="S20">
        <f t="shared" si="8"/>
        <v>7</v>
      </c>
      <c r="T20" s="1">
        <f t="shared" si="9"/>
        <v>160.47312597221256</v>
      </c>
      <c r="U20" s="1">
        <f t="shared" si="10"/>
        <v>171.38242687795201</v>
      </c>
      <c r="V20" s="3">
        <f t="shared" si="11"/>
        <v>-6.3654722975234723E-2</v>
      </c>
      <c r="Z20" s="6"/>
    </row>
    <row r="21" spans="1:37" x14ac:dyDescent="0.25">
      <c r="A21" s="33">
        <v>8</v>
      </c>
      <c r="B21" s="34">
        <f t="shared" si="12"/>
        <v>171.38242687795201</v>
      </c>
      <c r="C21" s="34">
        <f t="shared" si="13"/>
        <v>4.1377747970764807</v>
      </c>
      <c r="D21" s="34">
        <f t="shared" si="14"/>
        <v>0.33102198376611847</v>
      </c>
      <c r="E21" s="34">
        <f t="shared" si="4"/>
        <v>9.2417973693935629</v>
      </c>
      <c r="F21" s="34">
        <f t="shared" si="5"/>
        <v>185.09302102818816</v>
      </c>
      <c r="G21" s="34"/>
      <c r="H21" s="35">
        <f t="shared" si="1"/>
        <v>7.9999999999999918E-2</v>
      </c>
      <c r="I21" s="36">
        <f t="shared" si="2"/>
        <v>2.6075000000000001E-2</v>
      </c>
      <c r="J21" s="35">
        <f t="shared" si="6"/>
        <v>3.5000000000000003E-2</v>
      </c>
      <c r="K21" s="35">
        <f t="shared" si="15"/>
        <v>0.08</v>
      </c>
      <c r="L21" s="37">
        <f t="shared" si="18"/>
        <v>0.10738255033557047</v>
      </c>
      <c r="M21" s="26"/>
      <c r="N21" s="15">
        <f t="shared" si="17"/>
        <v>160.47312597221256</v>
      </c>
      <c r="O21" s="34">
        <f t="shared" si="7"/>
        <v>12.11572101090205</v>
      </c>
      <c r="P21" s="34">
        <f t="shared" si="3"/>
        <v>-0.89864950544439026</v>
      </c>
      <c r="Q21" s="16">
        <f t="shared" si="16"/>
        <v>171.69019747767021</v>
      </c>
      <c r="S21">
        <f t="shared" si="8"/>
        <v>8</v>
      </c>
      <c r="T21" s="1">
        <f t="shared" si="9"/>
        <v>171.69019747767021</v>
      </c>
      <c r="U21" s="1">
        <f t="shared" si="10"/>
        <v>185.09302102818816</v>
      </c>
      <c r="V21" s="3">
        <f t="shared" si="11"/>
        <v>-7.2411285288151467E-2</v>
      </c>
    </row>
    <row r="22" spans="1:37" x14ac:dyDescent="0.25">
      <c r="A22" s="33">
        <v>9</v>
      </c>
      <c r="B22" s="34">
        <f t="shared" si="12"/>
        <v>185.09302102818816</v>
      </c>
      <c r="C22" s="34">
        <f t="shared" si="13"/>
        <v>4.4687967808425988</v>
      </c>
      <c r="D22" s="34">
        <f t="shared" si="14"/>
        <v>0.3575037424674079</v>
      </c>
      <c r="E22" s="34">
        <f t="shared" si="4"/>
        <v>9.9811411589450465</v>
      </c>
      <c r="F22" s="34">
        <f t="shared" si="5"/>
        <v>199.90046271044321</v>
      </c>
      <c r="G22" s="34"/>
      <c r="H22" s="35">
        <f t="shared" si="1"/>
        <v>7.999999999999996E-2</v>
      </c>
      <c r="I22" s="36">
        <f t="shared" si="2"/>
        <v>2.6075000000000001E-2</v>
      </c>
      <c r="J22" s="35">
        <f t="shared" si="6"/>
        <v>3.5000000000000003E-2</v>
      </c>
      <c r="K22" s="35">
        <f t="shared" si="15"/>
        <v>7.9999999999999932E-2</v>
      </c>
      <c r="L22" s="37">
        <f t="shared" si="18"/>
        <v>0.10738255033557038</v>
      </c>
      <c r="M22" s="26"/>
      <c r="N22" s="15">
        <f t="shared" si="17"/>
        <v>171.69019747767021</v>
      </c>
      <c r="O22" s="34">
        <f t="shared" si="7"/>
        <v>12.962609909564101</v>
      </c>
      <c r="P22" s="34">
        <f t="shared" si="3"/>
        <v>-0.96146510587495315</v>
      </c>
      <c r="Q22" s="16">
        <f t="shared" si="16"/>
        <v>183.69134228135934</v>
      </c>
      <c r="S22">
        <f t="shared" si="8"/>
        <v>9</v>
      </c>
      <c r="T22" s="1">
        <f t="shared" si="9"/>
        <v>183.69134228135934</v>
      </c>
      <c r="U22" s="1">
        <f t="shared" si="10"/>
        <v>199.90046271044321</v>
      </c>
      <c r="V22" s="3">
        <f t="shared" si="11"/>
        <v>-8.1085957527586405E-2</v>
      </c>
    </row>
    <row r="23" spans="1:37" x14ac:dyDescent="0.25">
      <c r="A23" s="33">
        <v>10</v>
      </c>
      <c r="B23" s="34">
        <f t="shared" si="12"/>
        <v>199.90046271044321</v>
      </c>
      <c r="C23" s="34">
        <f t="shared" si="13"/>
        <v>4.8263005233100067</v>
      </c>
      <c r="D23" s="34">
        <f t="shared" si="14"/>
        <v>0.38610404186480052</v>
      </c>
      <c r="E23" s="34">
        <f t="shared" si="4"/>
        <v>10.77963245166065</v>
      </c>
      <c r="F23" s="34">
        <f t="shared" si="5"/>
        <v>215.89249972727868</v>
      </c>
      <c r="G23" s="34"/>
      <c r="H23" s="35">
        <f t="shared" si="1"/>
        <v>8.0000000000000057E-2</v>
      </c>
      <c r="I23" s="36">
        <f t="shared" si="2"/>
        <v>2.6075000000000004E-2</v>
      </c>
      <c r="J23" s="35">
        <f t="shared" si="6"/>
        <v>3.5000000000000003E-2</v>
      </c>
      <c r="K23" s="35">
        <f t="shared" si="15"/>
        <v>8.0000000000000085E-2</v>
      </c>
      <c r="L23" s="37">
        <f t="shared" si="18"/>
        <v>0.10738255033557058</v>
      </c>
      <c r="M23" s="26"/>
      <c r="N23" s="15">
        <f t="shared" si="17"/>
        <v>183.69134228135934</v>
      </c>
      <c r="O23" s="34">
        <f t="shared" si="7"/>
        <v>13.868696342242629</v>
      </c>
      <c r="P23" s="34">
        <f t="shared" si="3"/>
        <v>-1.0286715167756122</v>
      </c>
      <c r="Q23" s="16">
        <f t="shared" si="16"/>
        <v>196.53136710682637</v>
      </c>
      <c r="S23">
        <f t="shared" si="8"/>
        <v>10</v>
      </c>
      <c r="T23" s="1">
        <f t="shared" si="9"/>
        <v>196.53136710682637</v>
      </c>
      <c r="U23" s="1">
        <f t="shared" si="10"/>
        <v>215.89249972727868</v>
      </c>
      <c r="V23" s="3">
        <f t="shared" si="11"/>
        <v>-8.9679505517374733E-2</v>
      </c>
    </row>
    <row r="24" spans="1:37" x14ac:dyDescent="0.25">
      <c r="A24" s="33">
        <v>11</v>
      </c>
      <c r="B24" s="34">
        <f t="shared" si="12"/>
        <v>215.89249972727868</v>
      </c>
      <c r="C24" s="34">
        <f t="shared" si="13"/>
        <v>5.2124045651748077</v>
      </c>
      <c r="D24" s="34">
        <f t="shared" si="14"/>
        <v>0.41699236521398464</v>
      </c>
      <c r="E24" s="34">
        <f t="shared" si="4"/>
        <v>11.642003047793503</v>
      </c>
      <c r="F24" s="34">
        <f t="shared" si="5"/>
        <v>233.16389970546098</v>
      </c>
      <c r="G24" s="34"/>
      <c r="H24" s="35">
        <f t="shared" si="1"/>
        <v>8.0000000000000043E-2</v>
      </c>
      <c r="I24" s="36">
        <f t="shared" si="2"/>
        <v>2.6075000000000004E-2</v>
      </c>
      <c r="J24" s="35">
        <f t="shared" si="6"/>
        <v>3.5000000000000003E-2</v>
      </c>
      <c r="K24" s="35">
        <f t="shared" si="15"/>
        <v>8.0000000000000127E-2</v>
      </c>
      <c r="L24" s="37">
        <f t="shared" si="18"/>
        <v>0.10738255033557063</v>
      </c>
      <c r="M24" s="26"/>
      <c r="N24" s="15">
        <f t="shared" si="17"/>
        <v>196.53136710682637</v>
      </c>
      <c r="O24" s="34">
        <f t="shared" si="7"/>
        <v>14.838118216565391</v>
      </c>
      <c r="P24" s="34">
        <f t="shared" si="3"/>
        <v>-1.1005756557982276</v>
      </c>
      <c r="Q24" s="16">
        <f t="shared" si="16"/>
        <v>210.26890966759353</v>
      </c>
      <c r="S24">
        <f t="shared" si="8"/>
        <v>11</v>
      </c>
      <c r="T24" s="1">
        <f t="shared" si="9"/>
        <v>210.26890966759353</v>
      </c>
      <c r="U24" s="1">
        <f t="shared" si="10"/>
        <v>233.16389970546098</v>
      </c>
      <c r="V24" s="3">
        <f t="shared" si="11"/>
        <v>-9.819268791948077E-2</v>
      </c>
    </row>
    <row r="25" spans="1:37" x14ac:dyDescent="0.25">
      <c r="A25" s="33">
        <v>12</v>
      </c>
      <c r="B25" s="34">
        <f t="shared" si="12"/>
        <v>233.16389970546098</v>
      </c>
      <c r="C25" s="34">
        <f t="shared" si="13"/>
        <v>5.6293969303887925</v>
      </c>
      <c r="D25" s="34">
        <f t="shared" si="14"/>
        <v>0.45035175443110342</v>
      </c>
      <c r="E25" s="34">
        <f t="shared" si="4"/>
        <v>12.573363291616984</v>
      </c>
      <c r="F25" s="34">
        <f t="shared" si="5"/>
        <v>251.81701168189784</v>
      </c>
      <c r="G25" s="34"/>
      <c r="H25" s="35">
        <f t="shared" si="1"/>
        <v>7.9999999999999932E-2</v>
      </c>
      <c r="I25" s="36">
        <f t="shared" si="2"/>
        <v>2.6075000000000004E-2</v>
      </c>
      <c r="J25" s="35">
        <f t="shared" si="6"/>
        <v>3.5000000000000003E-2</v>
      </c>
      <c r="K25" s="35">
        <f t="shared" si="15"/>
        <v>8.0000000000000099E-2</v>
      </c>
      <c r="L25" s="37">
        <f t="shared" si="18"/>
        <v>0.10738255033557061</v>
      </c>
      <c r="M25" s="26"/>
      <c r="N25" s="15">
        <f t="shared" si="17"/>
        <v>210.26890966759353</v>
      </c>
      <c r="O25" s="34">
        <f t="shared" si="7"/>
        <v>15.875302679903312</v>
      </c>
      <c r="P25" s="34">
        <f t="shared" si="3"/>
        <v>-1.1775058941385237</v>
      </c>
      <c r="Q25" s="16">
        <f t="shared" si="16"/>
        <v>224.96670645335831</v>
      </c>
      <c r="S25">
        <f t="shared" si="8"/>
        <v>12</v>
      </c>
      <c r="T25" s="1">
        <f t="shared" si="9"/>
        <v>224.96670645335831</v>
      </c>
      <c r="U25" s="1">
        <f t="shared" si="10"/>
        <v>251.81701168189784</v>
      </c>
      <c r="V25" s="3">
        <f t="shared" si="11"/>
        <v>-0.10662625630097448</v>
      </c>
    </row>
    <row r="26" spans="1:37" x14ac:dyDescent="0.25">
      <c r="A26" s="33">
        <v>13</v>
      </c>
      <c r="B26" s="34">
        <f t="shared" si="12"/>
        <v>251.81701168189784</v>
      </c>
      <c r="C26" s="34">
        <f t="shared" si="13"/>
        <v>6.0797486848198963</v>
      </c>
      <c r="D26" s="34">
        <f t="shared" si="14"/>
        <v>0.48637989478559174</v>
      </c>
      <c r="E26" s="34">
        <f t="shared" si="4"/>
        <v>13.579232354946342</v>
      </c>
      <c r="F26" s="34">
        <f t="shared" si="5"/>
        <v>271.96237261644967</v>
      </c>
      <c r="G26" s="34"/>
      <c r="H26" s="35">
        <f t="shared" si="1"/>
        <v>8.0000000000000016E-2</v>
      </c>
      <c r="I26" s="36">
        <f t="shared" si="2"/>
        <v>2.6075000000000008E-2</v>
      </c>
      <c r="J26" s="35">
        <f t="shared" si="6"/>
        <v>3.500000000000001E-2</v>
      </c>
      <c r="K26" s="35">
        <f t="shared" si="15"/>
        <v>8.0000000000000057E-2</v>
      </c>
      <c r="L26" s="37">
        <f t="shared" si="18"/>
        <v>0.10738255033557055</v>
      </c>
      <c r="M26" s="26"/>
      <c r="N26" s="15">
        <f t="shared" si="17"/>
        <v>224.96670645335831</v>
      </c>
      <c r="O26" s="34">
        <f t="shared" si="7"/>
        <v>16.984986337228555</v>
      </c>
      <c r="P26" s="34">
        <f t="shared" si="3"/>
        <v>-1.2598135561388066</v>
      </c>
      <c r="Q26" s="16">
        <f t="shared" si="16"/>
        <v>240.69187923444807</v>
      </c>
      <c r="S26">
        <f t="shared" si="8"/>
        <v>13</v>
      </c>
      <c r="T26" s="1">
        <f t="shared" si="9"/>
        <v>240.69187923444807</v>
      </c>
      <c r="U26" s="1">
        <f t="shared" si="10"/>
        <v>271.96237261644967</v>
      </c>
      <c r="V26" s="3">
        <f t="shared" si="11"/>
        <v>-0.11498095520038203</v>
      </c>
    </row>
    <row r="27" spans="1:37" x14ac:dyDescent="0.25">
      <c r="A27" s="33">
        <v>14</v>
      </c>
      <c r="B27" s="34">
        <f t="shared" si="12"/>
        <v>271.96237261644967</v>
      </c>
      <c r="C27" s="34">
        <f t="shared" si="13"/>
        <v>6.566128579605488</v>
      </c>
      <c r="D27" s="34">
        <f t="shared" si="14"/>
        <v>0.525290286368439</v>
      </c>
      <c r="E27" s="34">
        <f t="shared" si="4"/>
        <v>14.665570943342049</v>
      </c>
      <c r="F27" s="34">
        <f t="shared" si="5"/>
        <v>293.71936242576567</v>
      </c>
      <c r="G27" s="34"/>
      <c r="H27" s="35">
        <f t="shared" si="1"/>
        <v>8.0000000000000085E-2</v>
      </c>
      <c r="I27" s="36">
        <f t="shared" si="2"/>
        <v>2.6075000000000008E-2</v>
      </c>
      <c r="J27" s="35">
        <f t="shared" si="6"/>
        <v>3.500000000000001E-2</v>
      </c>
      <c r="K27" s="35">
        <f t="shared" si="15"/>
        <v>8.0000000000000029E-2</v>
      </c>
      <c r="L27" s="37">
        <f t="shared" si="18"/>
        <v>0.10738255033557051</v>
      </c>
      <c r="M27" s="26"/>
      <c r="N27" s="15">
        <f t="shared" si="17"/>
        <v>240.69187923444807</v>
      </c>
      <c r="O27" s="34">
        <f t="shared" si="7"/>
        <v>18.172236882200828</v>
      </c>
      <c r="P27" s="34">
        <f t="shared" si="3"/>
        <v>-1.3478745237129091</v>
      </c>
      <c r="Q27" s="16">
        <f t="shared" si="16"/>
        <v>257.51624159293601</v>
      </c>
      <c r="S27">
        <f t="shared" si="8"/>
        <v>14</v>
      </c>
      <c r="T27" s="1">
        <f t="shared" si="9"/>
        <v>257.51624159293601</v>
      </c>
      <c r="U27" s="1">
        <f t="shared" si="10"/>
        <v>293.71936242576567</v>
      </c>
      <c r="V27" s="3">
        <f t="shared" si="11"/>
        <v>-0.12325752219341547</v>
      </c>
    </row>
    <row r="28" spans="1:37" x14ac:dyDescent="0.25">
      <c r="A28" s="33">
        <v>15</v>
      </c>
      <c r="B28" s="34">
        <f t="shared" si="12"/>
        <v>293.71936242576567</v>
      </c>
      <c r="C28" s="34">
        <f t="shared" si="13"/>
        <v>7.0914188659739272</v>
      </c>
      <c r="D28" s="34">
        <f t="shared" si="14"/>
        <v>0.56731350927791424</v>
      </c>
      <c r="E28" s="34">
        <f t="shared" si="4"/>
        <v>15.838816618809414</v>
      </c>
      <c r="F28" s="34">
        <f t="shared" si="5"/>
        <v>317.21691141982694</v>
      </c>
      <c r="G28" s="34"/>
      <c r="H28" s="35">
        <f t="shared" si="1"/>
        <v>8.0000000000000071E-2</v>
      </c>
      <c r="I28" s="36">
        <f t="shared" si="2"/>
        <v>2.6075000000000008E-2</v>
      </c>
      <c r="J28" s="35">
        <f t="shared" si="6"/>
        <v>3.500000000000001E-2</v>
      </c>
      <c r="K28" s="35">
        <f t="shared" si="15"/>
        <v>8.0000000000000071E-2</v>
      </c>
      <c r="L28" s="37">
        <f t="shared" si="18"/>
        <v>0.10738255033557056</v>
      </c>
      <c r="M28" s="26"/>
      <c r="N28" s="15">
        <f t="shared" si="17"/>
        <v>257.51624159293601</v>
      </c>
      <c r="O28" s="34">
        <f t="shared" si="7"/>
        <v>19.442476240266668</v>
      </c>
      <c r="P28" s="34">
        <f t="shared" si="3"/>
        <v>-1.4420909529204418</v>
      </c>
      <c r="Q28" s="16">
        <f t="shared" si="16"/>
        <v>275.51662688028222</v>
      </c>
      <c r="S28">
        <f t="shared" si="8"/>
        <v>15</v>
      </c>
      <c r="T28" s="1">
        <f t="shared" si="9"/>
        <v>275.51662688028222</v>
      </c>
      <c r="U28" s="1">
        <f t="shared" si="10"/>
        <v>317.21691141982694</v>
      </c>
      <c r="V28" s="3">
        <f t="shared" si="11"/>
        <v>-0.13145668795808829</v>
      </c>
    </row>
    <row r="29" spans="1:37" x14ac:dyDescent="0.25">
      <c r="A29" s="33">
        <v>16</v>
      </c>
      <c r="B29" s="34">
        <f t="shared" si="12"/>
        <v>317.21691141982694</v>
      </c>
      <c r="C29" s="34">
        <f t="shared" si="13"/>
        <v>7.6587323752518417</v>
      </c>
      <c r="D29" s="34">
        <f t="shared" si="14"/>
        <v>0.61269859002014737</v>
      </c>
      <c r="E29" s="34">
        <f t="shared" si="4"/>
        <v>17.105921948314169</v>
      </c>
      <c r="F29" s="34">
        <f t="shared" si="5"/>
        <v>342.59426433341309</v>
      </c>
      <c r="G29" s="34"/>
      <c r="H29" s="35">
        <f t="shared" si="1"/>
        <v>7.9999999999999988E-2</v>
      </c>
      <c r="I29" s="36">
        <f t="shared" si="2"/>
        <v>2.6075000000000004E-2</v>
      </c>
      <c r="J29" s="35">
        <f t="shared" si="6"/>
        <v>3.5000000000000003E-2</v>
      </c>
      <c r="K29" s="35">
        <f t="shared" si="15"/>
        <v>8.0000000000000029E-2</v>
      </c>
      <c r="L29" s="37">
        <f t="shared" si="18"/>
        <v>0.10738255033557051</v>
      </c>
      <c r="M29" s="26"/>
      <c r="N29" s="15">
        <f t="shared" si="17"/>
        <v>275.51662688028222</v>
      </c>
      <c r="O29" s="34">
        <f t="shared" si="7"/>
        <v>20.801505329461307</v>
      </c>
      <c r="P29" s="34">
        <f t="shared" si="3"/>
        <v>-1.5428931105295804</v>
      </c>
      <c r="Q29" s="16">
        <f t="shared" si="16"/>
        <v>294.77523909921393</v>
      </c>
      <c r="S29">
        <f t="shared" si="8"/>
        <v>16</v>
      </c>
      <c r="T29" s="1">
        <f t="shared" si="9"/>
        <v>294.77523909921393</v>
      </c>
      <c r="U29" s="1">
        <f t="shared" si="10"/>
        <v>342.59426433341309</v>
      </c>
      <c r="V29" s="3">
        <f t="shared" si="11"/>
        <v>-0.13957917633922101</v>
      </c>
    </row>
    <row r="30" spans="1:37" x14ac:dyDescent="0.25">
      <c r="A30" s="33">
        <v>17</v>
      </c>
      <c r="B30" s="34">
        <f t="shared" si="12"/>
        <v>342.59426433341309</v>
      </c>
      <c r="C30" s="34">
        <f t="shared" si="13"/>
        <v>8.2714309652719891</v>
      </c>
      <c r="D30" s="34">
        <f t="shared" si="14"/>
        <v>0.66171447722175913</v>
      </c>
      <c r="E30" s="34">
        <f t="shared" si="4"/>
        <v>18.474395704179301</v>
      </c>
      <c r="F30" s="34">
        <f t="shared" si="5"/>
        <v>370.00180548008615</v>
      </c>
      <c r="G30" s="34"/>
      <c r="H30" s="35">
        <f t="shared" si="1"/>
        <v>8.0000000000000016E-2</v>
      </c>
      <c r="I30" s="36">
        <f t="shared" si="2"/>
        <v>2.6075000000000004E-2</v>
      </c>
      <c r="J30" s="35">
        <f t="shared" si="6"/>
        <v>3.5000000000000003E-2</v>
      </c>
      <c r="K30" s="35">
        <f t="shared" si="15"/>
        <v>7.9999999999999974E-2</v>
      </c>
      <c r="L30" s="37">
        <f t="shared" si="18"/>
        <v>0.10738255033557044</v>
      </c>
      <c r="M30" s="26"/>
      <c r="N30" s="15">
        <f t="shared" si="17"/>
        <v>294.77523909921393</v>
      </c>
      <c r="O30" s="34">
        <f t="shared" si="7"/>
        <v>22.255530551990653</v>
      </c>
      <c r="P30" s="34">
        <f t="shared" si="3"/>
        <v>-1.650741338955598</v>
      </c>
      <c r="Q30" s="16">
        <f t="shared" si="16"/>
        <v>315.38002831224901</v>
      </c>
      <c r="S30">
        <f t="shared" si="8"/>
        <v>17</v>
      </c>
      <c r="T30" s="1">
        <f t="shared" si="9"/>
        <v>315.38002831224901</v>
      </c>
      <c r="U30" s="1">
        <f t="shared" si="10"/>
        <v>370.00180548008615</v>
      </c>
      <c r="V30" s="3">
        <f t="shared" si="11"/>
        <v>-0.1476257044123449</v>
      </c>
    </row>
    <row r="31" spans="1:37" x14ac:dyDescent="0.25">
      <c r="A31" s="33">
        <v>18</v>
      </c>
      <c r="B31" s="34">
        <f t="shared" si="12"/>
        <v>370.00180548008615</v>
      </c>
      <c r="C31" s="34">
        <f t="shared" si="13"/>
        <v>8.933145442493748</v>
      </c>
      <c r="D31" s="34">
        <f t="shared" si="14"/>
        <v>0.71465163539949983</v>
      </c>
      <c r="E31" s="34">
        <f t="shared" si="4"/>
        <v>19.952347360513645</v>
      </c>
      <c r="F31" s="34">
        <f t="shared" si="5"/>
        <v>399.60194991849306</v>
      </c>
      <c r="G31" s="34"/>
      <c r="H31" s="35">
        <f t="shared" si="1"/>
        <v>8.0000000000000057E-2</v>
      </c>
      <c r="I31" s="36">
        <f t="shared" si="2"/>
        <v>2.6075000000000004E-2</v>
      </c>
      <c r="J31" s="35">
        <f t="shared" si="6"/>
        <v>3.5000000000000003E-2</v>
      </c>
      <c r="K31" s="35">
        <f t="shared" si="15"/>
        <v>0.08</v>
      </c>
      <c r="L31" s="37">
        <f t="shared" si="18"/>
        <v>0.10738255033557047</v>
      </c>
      <c r="M31" s="26"/>
      <c r="N31" s="15">
        <f t="shared" si="17"/>
        <v>315.38002831224901</v>
      </c>
      <c r="O31" s="34">
        <f t="shared" si="7"/>
        <v>23.8111921375748</v>
      </c>
      <c r="P31" s="34">
        <f t="shared" si="3"/>
        <v>-1.7661281585485944</v>
      </c>
      <c r="Q31" s="16">
        <f t="shared" si="16"/>
        <v>337.42509229127518</v>
      </c>
      <c r="S31">
        <f t="shared" si="8"/>
        <v>18</v>
      </c>
      <c r="T31" s="1">
        <f t="shared" si="9"/>
        <v>337.42509229127518</v>
      </c>
      <c r="U31" s="1">
        <f t="shared" si="10"/>
        <v>399.60194991849306</v>
      </c>
      <c r="V31" s="3">
        <f t="shared" si="11"/>
        <v>-0.15559698254700738</v>
      </c>
    </row>
    <row r="32" spans="1:37" x14ac:dyDescent="0.25">
      <c r="A32" s="33">
        <v>19</v>
      </c>
      <c r="B32" s="34">
        <f t="shared" si="12"/>
        <v>399.60194991849306</v>
      </c>
      <c r="C32" s="34">
        <f t="shared" si="13"/>
        <v>9.647797077893248</v>
      </c>
      <c r="D32" s="34">
        <f t="shared" si="14"/>
        <v>0.77182376623145987</v>
      </c>
      <c r="E32" s="34">
        <f t="shared" si="4"/>
        <v>21.548535149354738</v>
      </c>
      <c r="F32" s="34">
        <f t="shared" si="5"/>
        <v>431.57010591197252</v>
      </c>
      <c r="G32" s="34"/>
      <c r="H32" s="35">
        <f t="shared" si="1"/>
        <v>8.0000000000000029E-2</v>
      </c>
      <c r="I32" s="36">
        <f t="shared" si="2"/>
        <v>2.6075000000000004E-2</v>
      </c>
      <c r="J32" s="35">
        <f t="shared" si="6"/>
        <v>3.5000000000000003E-2</v>
      </c>
      <c r="K32" s="35">
        <f t="shared" si="15"/>
        <v>8.0000000000000043E-2</v>
      </c>
      <c r="L32" s="37">
        <f t="shared" si="18"/>
        <v>0.10738255033557052</v>
      </c>
      <c r="M32" s="26"/>
      <c r="N32" s="15">
        <f t="shared" si="17"/>
        <v>337.42509229127518</v>
      </c>
      <c r="O32" s="34">
        <f t="shared" si="7"/>
        <v>25.475594467991279</v>
      </c>
      <c r="P32" s="34">
        <f t="shared" si="3"/>
        <v>-1.889580516831141</v>
      </c>
      <c r="Q32" s="16">
        <f t="shared" si="16"/>
        <v>361.01110624243535</v>
      </c>
      <c r="S32">
        <f t="shared" si="8"/>
        <v>19</v>
      </c>
      <c r="T32" s="1">
        <f t="shared" si="9"/>
        <v>361.01110624243535</v>
      </c>
      <c r="U32" s="1">
        <f t="shared" si="10"/>
        <v>431.57010591197252</v>
      </c>
      <c r="V32" s="3">
        <f t="shared" si="11"/>
        <v>-0.16349371446948438</v>
      </c>
    </row>
    <row r="33" spans="1:22" x14ac:dyDescent="0.25">
      <c r="A33" s="33">
        <v>20</v>
      </c>
      <c r="B33" s="34">
        <f t="shared" si="12"/>
        <v>431.57010591197252</v>
      </c>
      <c r="C33" s="34">
        <f t="shared" si="13"/>
        <v>10.419620844124708</v>
      </c>
      <c r="D33" s="34">
        <f t="shared" si="14"/>
        <v>0.83356966752997663</v>
      </c>
      <c r="E33" s="34">
        <f t="shared" si="4"/>
        <v>23.27241796130312</v>
      </c>
      <c r="F33" s="34">
        <f t="shared" si="5"/>
        <v>466.09571438493032</v>
      </c>
      <c r="G33" s="34"/>
      <c r="H33" s="35">
        <f t="shared" si="1"/>
        <v>0.08</v>
      </c>
      <c r="I33" s="36">
        <f t="shared" si="2"/>
        <v>2.6075000000000004E-2</v>
      </c>
      <c r="J33" s="35">
        <f t="shared" si="6"/>
        <v>3.5000000000000003E-2</v>
      </c>
      <c r="K33" s="35">
        <f t="shared" si="15"/>
        <v>8.0000000000000029E-2</v>
      </c>
      <c r="L33" s="37">
        <f t="shared" si="18"/>
        <v>0.10738255033557051</v>
      </c>
      <c r="M33" s="26"/>
      <c r="N33" s="15">
        <f t="shared" si="17"/>
        <v>361.01110624243535</v>
      </c>
      <c r="O33" s="34">
        <f t="shared" si="7"/>
        <v>27.256338521303871</v>
      </c>
      <c r="P33" s="34">
        <f t="shared" si="3"/>
        <v>-2.0216621949576381</v>
      </c>
      <c r="Q33" s="16">
        <f t="shared" si="16"/>
        <v>386.24578256878158</v>
      </c>
      <c r="S33">
        <f t="shared" si="8"/>
        <v>20</v>
      </c>
      <c r="T33" s="1">
        <f t="shared" si="9"/>
        <v>386.24578256878158</v>
      </c>
      <c r="U33" s="1">
        <f t="shared" si="10"/>
        <v>466.09571438493032</v>
      </c>
      <c r="V33" s="3">
        <f t="shared" si="11"/>
        <v>-0.17131659732490864</v>
      </c>
    </row>
    <row r="34" spans="1:22" x14ac:dyDescent="0.25">
      <c r="A34" s="33">
        <v>21</v>
      </c>
      <c r="B34" s="34">
        <f t="shared" si="12"/>
        <v>466.09571438493032</v>
      </c>
      <c r="C34" s="34">
        <f t="shared" si="13"/>
        <v>11.253190511654685</v>
      </c>
      <c r="D34" s="34">
        <f t="shared" si="14"/>
        <v>0.90025524093237486</v>
      </c>
      <c r="E34" s="34">
        <f t="shared" si="4"/>
        <v>25.134211398207366</v>
      </c>
      <c r="F34" s="34">
        <f t="shared" si="5"/>
        <v>503.38337153572473</v>
      </c>
      <c r="G34" s="34"/>
      <c r="H34" s="35">
        <f t="shared" si="1"/>
        <v>7.9999999999999974E-2</v>
      </c>
      <c r="I34" s="36">
        <f t="shared" si="2"/>
        <v>2.6075000000000001E-2</v>
      </c>
      <c r="J34" s="35">
        <f t="shared" si="6"/>
        <v>3.5000000000000003E-2</v>
      </c>
      <c r="K34" s="35">
        <f t="shared" si="15"/>
        <v>7.999999999999996E-2</v>
      </c>
      <c r="L34" s="37">
        <f t="shared" si="18"/>
        <v>0.10738255033557041</v>
      </c>
      <c r="M34" s="26"/>
      <c r="N34" s="15">
        <f t="shared" si="17"/>
        <v>386.24578256878158</v>
      </c>
      <c r="O34" s="34">
        <f t="shared" si="7"/>
        <v>29.16155658394301</v>
      </c>
      <c r="P34" s="34">
        <f t="shared" si="3"/>
        <v>-2.1629763823851769</v>
      </c>
      <c r="Q34" s="16">
        <f t="shared" si="16"/>
        <v>413.24436277033942</v>
      </c>
      <c r="S34">
        <f t="shared" si="8"/>
        <v>21</v>
      </c>
      <c r="T34" s="1">
        <f t="shared" si="9"/>
        <v>413.24436277033942</v>
      </c>
      <c r="U34" s="1">
        <f t="shared" si="10"/>
        <v>503.38337153572473</v>
      </c>
      <c r="V34" s="3">
        <f t="shared" si="11"/>
        <v>-0.17906632173881457</v>
      </c>
    </row>
    <row r="35" spans="1:22" x14ac:dyDescent="0.25">
      <c r="A35" s="33">
        <v>22</v>
      </c>
      <c r="B35" s="34">
        <f t="shared" si="12"/>
        <v>503.38337153572473</v>
      </c>
      <c r="C35" s="34">
        <f t="shared" si="13"/>
        <v>12.153445752587059</v>
      </c>
      <c r="D35" s="34">
        <f t="shared" si="14"/>
        <v>0.97227566020696476</v>
      </c>
      <c r="E35" s="34">
        <f t="shared" si="4"/>
        <v>27.144948310063956</v>
      </c>
      <c r="F35" s="34">
        <f t="shared" si="5"/>
        <v>543.65404125858265</v>
      </c>
      <c r="G35" s="34"/>
      <c r="H35" s="35">
        <f t="shared" si="1"/>
        <v>7.9999999999999877E-2</v>
      </c>
      <c r="I35" s="36">
        <f t="shared" si="2"/>
        <v>2.6075000000000001E-2</v>
      </c>
      <c r="J35" s="35">
        <f t="shared" si="6"/>
        <v>3.5000000000000003E-2</v>
      </c>
      <c r="K35" s="35">
        <f t="shared" si="15"/>
        <v>7.9999999999999918E-2</v>
      </c>
      <c r="L35" s="37">
        <f t="shared" si="18"/>
        <v>0.10738255033557036</v>
      </c>
      <c r="M35" s="26"/>
      <c r="N35" s="15">
        <f t="shared" si="17"/>
        <v>413.24436277033942</v>
      </c>
      <c r="O35" s="34">
        <f t="shared" si="7"/>
        <v>31.199949389160629</v>
      </c>
      <c r="P35" s="34">
        <f t="shared" si="3"/>
        <v>-2.3141684315139006</v>
      </c>
      <c r="Q35" s="16">
        <f t="shared" si="16"/>
        <v>442.13014372798614</v>
      </c>
      <c r="S35">
        <f t="shared" si="8"/>
        <v>22</v>
      </c>
      <c r="T35" s="1">
        <f t="shared" si="9"/>
        <v>442.13014372798614</v>
      </c>
      <c r="U35" s="1">
        <f t="shared" si="10"/>
        <v>543.65404125858265</v>
      </c>
      <c r="V35" s="3">
        <f t="shared" si="11"/>
        <v>-0.18674357187810892</v>
      </c>
    </row>
    <row r="36" spans="1:22" x14ac:dyDescent="0.25">
      <c r="A36" s="33">
        <v>23</v>
      </c>
      <c r="B36" s="34">
        <f t="shared" si="12"/>
        <v>543.65404125858265</v>
      </c>
      <c r="C36" s="34">
        <f t="shared" si="13"/>
        <v>13.125721412794023</v>
      </c>
      <c r="D36" s="34">
        <f t="shared" si="14"/>
        <v>1.0500577130235218</v>
      </c>
      <c r="E36" s="34">
        <f t="shared" si="4"/>
        <v>29.316544174869069</v>
      </c>
      <c r="F36" s="34">
        <f t="shared" si="5"/>
        <v>587.14636455926927</v>
      </c>
      <c r="G36" s="34"/>
      <c r="H36" s="35">
        <f t="shared" si="1"/>
        <v>8.0000000000000016E-2</v>
      </c>
      <c r="I36" s="36">
        <f t="shared" si="2"/>
        <v>2.6075000000000004E-2</v>
      </c>
      <c r="J36" s="35">
        <f t="shared" si="6"/>
        <v>3.5000000000000003E-2</v>
      </c>
      <c r="K36" s="35">
        <f t="shared" si="15"/>
        <v>7.999999999999996E-2</v>
      </c>
      <c r="L36" s="37">
        <f t="shared" si="18"/>
        <v>0.10738255033557041</v>
      </c>
      <c r="M36" s="26"/>
      <c r="N36" s="15">
        <f t="shared" si="17"/>
        <v>442.13014372798614</v>
      </c>
      <c r="O36" s="34">
        <f t="shared" si="7"/>
        <v>33.380825851462959</v>
      </c>
      <c r="P36" s="34">
        <f t="shared" si="3"/>
        <v>-2.4759288048767223</v>
      </c>
      <c r="Q36" s="16">
        <f t="shared" si="16"/>
        <v>473.03504077457239</v>
      </c>
      <c r="S36">
        <f t="shared" si="8"/>
        <v>23</v>
      </c>
      <c r="T36" s="1">
        <f t="shared" si="9"/>
        <v>473.03504077457239</v>
      </c>
      <c r="U36" s="1">
        <f t="shared" si="10"/>
        <v>587.14636455926927</v>
      </c>
      <c r="V36" s="3">
        <f t="shared" si="11"/>
        <v>-0.19434902551147101</v>
      </c>
    </row>
    <row r="37" spans="1:22" x14ac:dyDescent="0.25">
      <c r="A37" s="33">
        <v>24</v>
      </c>
      <c r="B37" s="34">
        <f t="shared" si="12"/>
        <v>587.14636455926927</v>
      </c>
      <c r="C37" s="34">
        <f t="shared" si="13"/>
        <v>14.175779125817545</v>
      </c>
      <c r="D37" s="34">
        <f t="shared" si="14"/>
        <v>1.1340623300654036</v>
      </c>
      <c r="E37" s="34">
        <f t="shared" si="4"/>
        <v>31.661867708858598</v>
      </c>
      <c r="F37" s="34">
        <f t="shared" si="5"/>
        <v>634.11807372401086</v>
      </c>
      <c r="G37" s="34"/>
      <c r="H37" s="35">
        <f t="shared" si="1"/>
        <v>8.0000000000000071E-2</v>
      </c>
      <c r="I37" s="36">
        <f t="shared" si="2"/>
        <v>2.6075000000000004E-2</v>
      </c>
      <c r="J37" s="35">
        <f t="shared" si="6"/>
        <v>3.5000000000000003E-2</v>
      </c>
      <c r="K37" s="35">
        <f t="shared" si="15"/>
        <v>8.0000000000000057E-2</v>
      </c>
      <c r="L37" s="37">
        <f t="shared" si="18"/>
        <v>0.10738255033557055</v>
      </c>
      <c r="M37" s="26"/>
      <c r="N37" s="15">
        <f t="shared" si="17"/>
        <v>473.03504077457239</v>
      </c>
      <c r="O37" s="34">
        <f t="shared" si="7"/>
        <v>35.714145578480213</v>
      </c>
      <c r="P37" s="34">
        <f t="shared" si="3"/>
        <v>-2.6489962283376052</v>
      </c>
      <c r="Q37" s="16">
        <f t="shared" si="16"/>
        <v>506.10019012471503</v>
      </c>
      <c r="S37">
        <f t="shared" si="8"/>
        <v>24</v>
      </c>
      <c r="T37" s="1">
        <f t="shared" si="9"/>
        <v>506.10019012471503</v>
      </c>
      <c r="U37" s="1">
        <f t="shared" si="10"/>
        <v>634.11807372401086</v>
      </c>
      <c r="V37" s="3">
        <f t="shared" si="11"/>
        <v>-0.20188335406918781</v>
      </c>
    </row>
    <row r="38" spans="1:22" x14ac:dyDescent="0.25">
      <c r="A38" s="33">
        <v>25</v>
      </c>
      <c r="B38" s="34">
        <f t="shared" si="12"/>
        <v>634.11807372401086</v>
      </c>
      <c r="C38" s="34">
        <f t="shared" si="13"/>
        <v>15.30984145588295</v>
      </c>
      <c r="D38" s="34">
        <f t="shared" si="14"/>
        <v>1.224787316470636</v>
      </c>
      <c r="E38" s="34">
        <f t="shared" si="4"/>
        <v>34.194817125567283</v>
      </c>
      <c r="F38" s="34">
        <f t="shared" si="5"/>
        <v>684.84751962193172</v>
      </c>
      <c r="G38" s="34"/>
      <c r="H38" s="35">
        <f t="shared" si="1"/>
        <v>0.08</v>
      </c>
      <c r="I38" s="36">
        <f t="shared" si="2"/>
        <v>2.6075000000000004E-2</v>
      </c>
      <c r="J38" s="35">
        <f t="shared" si="6"/>
        <v>3.5000000000000003E-2</v>
      </c>
      <c r="K38" s="35">
        <f t="shared" si="15"/>
        <v>8.0000000000000029E-2</v>
      </c>
      <c r="L38" s="37">
        <f t="shared" si="18"/>
        <v>0.10738255033557051</v>
      </c>
      <c r="M38" s="26"/>
      <c r="N38" s="15">
        <f t="shared" si="17"/>
        <v>506.10019012471503</v>
      </c>
      <c r="O38" s="34">
        <f t="shared" si="7"/>
        <v>38.210564354415986</v>
      </c>
      <c r="P38" s="34">
        <f t="shared" si="3"/>
        <v>-2.8341610646984043</v>
      </c>
      <c r="Q38" s="16">
        <f t="shared" si="16"/>
        <v>541.47659341443261</v>
      </c>
      <c r="S38">
        <f t="shared" si="8"/>
        <v>25</v>
      </c>
      <c r="T38" s="1">
        <f t="shared" si="9"/>
        <v>541.47659341443261</v>
      </c>
      <c r="U38" s="1">
        <f t="shared" si="10"/>
        <v>684.84751962193172</v>
      </c>
      <c r="V38" s="3">
        <f t="shared" si="11"/>
        <v>-0.20934722270242967</v>
      </c>
    </row>
    <row r="39" spans="1:22" x14ac:dyDescent="0.25">
      <c r="A39" s="33">
        <v>26</v>
      </c>
      <c r="B39" s="34">
        <f t="shared" si="12"/>
        <v>684.84751962193172</v>
      </c>
      <c r="C39" s="34">
        <f t="shared" si="13"/>
        <v>16.534628772353585</v>
      </c>
      <c r="D39" s="34">
        <f t="shared" si="14"/>
        <v>1.3227703017882868</v>
      </c>
      <c r="E39" s="34">
        <f t="shared" si="4"/>
        <v>36.930402495612668</v>
      </c>
      <c r="F39" s="34">
        <f t="shared" si="5"/>
        <v>739.63532119168622</v>
      </c>
      <c r="G39" s="34"/>
      <c r="H39" s="35">
        <f t="shared" si="1"/>
        <v>7.9999999999999932E-2</v>
      </c>
      <c r="I39" s="36">
        <f t="shared" si="2"/>
        <v>2.6075000000000001E-2</v>
      </c>
      <c r="J39" s="35">
        <f t="shared" si="6"/>
        <v>3.5000000000000003E-2</v>
      </c>
      <c r="K39" s="35">
        <f t="shared" si="15"/>
        <v>7.9999999999999877E-2</v>
      </c>
      <c r="L39" s="37">
        <f t="shared" si="18"/>
        <v>0.1073825503355703</v>
      </c>
      <c r="M39" s="26"/>
      <c r="N39" s="15">
        <f t="shared" si="17"/>
        <v>541.47659341443261</v>
      </c>
      <c r="O39" s="34">
        <f t="shared" si="7"/>
        <v>40.881482802789662</v>
      </c>
      <c r="P39" s="34">
        <f t="shared" si="3"/>
        <v>-3.0322689231208226</v>
      </c>
      <c r="Q39" s="16">
        <f t="shared" si="16"/>
        <v>579.32580729410154</v>
      </c>
      <c r="S39">
        <f t="shared" si="8"/>
        <v>26</v>
      </c>
      <c r="T39" s="1">
        <f t="shared" si="9"/>
        <v>579.32580729410154</v>
      </c>
      <c r="U39" s="1">
        <f t="shared" si="10"/>
        <v>739.63532119168622</v>
      </c>
      <c r="V39" s="3">
        <f t="shared" si="11"/>
        <v>-0.21674129034197159</v>
      </c>
    </row>
    <row r="40" spans="1:22" x14ac:dyDescent="0.25">
      <c r="A40" s="33">
        <v>27</v>
      </c>
      <c r="B40" s="34">
        <f t="shared" si="12"/>
        <v>739.63532119168622</v>
      </c>
      <c r="C40" s="34">
        <f t="shared" si="13"/>
        <v>17.85739907414187</v>
      </c>
      <c r="D40" s="34">
        <f t="shared" si="14"/>
        <v>1.4285919259313498</v>
      </c>
      <c r="E40" s="34">
        <f t="shared" si="4"/>
        <v>39.884834695261681</v>
      </c>
      <c r="F40" s="34">
        <f t="shared" si="5"/>
        <v>798.8061468870211</v>
      </c>
      <c r="G40" s="34"/>
      <c r="H40" s="35">
        <f t="shared" si="1"/>
        <v>7.9999999999999988E-2</v>
      </c>
      <c r="I40" s="36">
        <f t="shared" si="2"/>
        <v>2.6075000000000004E-2</v>
      </c>
      <c r="J40" s="35">
        <f t="shared" si="6"/>
        <v>3.5000000000000003E-2</v>
      </c>
      <c r="K40" s="35">
        <f t="shared" si="15"/>
        <v>7.9999999999999946E-2</v>
      </c>
      <c r="L40" s="37">
        <f t="shared" si="18"/>
        <v>0.1073825503355704</v>
      </c>
      <c r="M40" s="26"/>
      <c r="N40" s="15">
        <f t="shared" si="17"/>
        <v>579.32580729410154</v>
      </c>
      <c r="O40" s="34">
        <f t="shared" si="7"/>
        <v>43.739098450704667</v>
      </c>
      <c r="P40" s="34">
        <f t="shared" si="3"/>
        <v>-3.2442245208469687</v>
      </c>
      <c r="Q40" s="16">
        <f t="shared" si="16"/>
        <v>619.82068122395924</v>
      </c>
      <c r="S40">
        <f t="shared" si="8"/>
        <v>27</v>
      </c>
      <c r="T40" s="1">
        <f t="shared" si="9"/>
        <v>619.82068122395924</v>
      </c>
      <c r="U40" s="1">
        <f t="shared" si="10"/>
        <v>798.8061468870211</v>
      </c>
      <c r="V40" s="3">
        <f t="shared" si="11"/>
        <v>-0.2240662097563661</v>
      </c>
    </row>
    <row r="41" spans="1:22" x14ac:dyDescent="0.25">
      <c r="A41" s="33">
        <v>28</v>
      </c>
      <c r="B41" s="34">
        <f t="shared" si="12"/>
        <v>798.8061468870211</v>
      </c>
      <c r="C41" s="34">
        <f t="shared" si="13"/>
        <v>19.285991000073221</v>
      </c>
      <c r="D41" s="34">
        <f t="shared" si="14"/>
        <v>1.5428792800058577</v>
      </c>
      <c r="E41" s="34">
        <f t="shared" si="4"/>
        <v>43.075621470882616</v>
      </c>
      <c r="F41" s="34">
        <f t="shared" si="5"/>
        <v>862.71063863798281</v>
      </c>
      <c r="G41" s="34"/>
      <c r="H41" s="35">
        <f t="shared" si="1"/>
        <v>8.0000000000000029E-2</v>
      </c>
      <c r="I41" s="36">
        <f t="shared" si="2"/>
        <v>2.6075000000000008E-2</v>
      </c>
      <c r="J41" s="35">
        <f t="shared" si="6"/>
        <v>3.500000000000001E-2</v>
      </c>
      <c r="K41" s="35">
        <f t="shared" si="15"/>
        <v>8.0000000000000113E-2</v>
      </c>
      <c r="L41" s="37">
        <f t="shared" si="18"/>
        <v>0.10738255033557062</v>
      </c>
      <c r="M41" s="26"/>
      <c r="N41" s="15">
        <f t="shared" si="17"/>
        <v>619.82068122395924</v>
      </c>
      <c r="O41" s="34">
        <f t="shared" si="7"/>
        <v>46.796461432408925</v>
      </c>
      <c r="P41" s="34">
        <f t="shared" si="3"/>
        <v>-3.4709958148541715</v>
      </c>
      <c r="Q41" s="16">
        <f t="shared" si="16"/>
        <v>663.146146841514</v>
      </c>
      <c r="S41">
        <f t="shared" si="8"/>
        <v>28</v>
      </c>
      <c r="T41" s="1">
        <f t="shared" si="9"/>
        <v>663.146146841514</v>
      </c>
      <c r="U41" s="1">
        <f t="shared" si="10"/>
        <v>862.71063863798281</v>
      </c>
      <c r="V41" s="3">
        <f t="shared" si="11"/>
        <v>-0.23132262760957048</v>
      </c>
    </row>
    <row r="42" spans="1:22" x14ac:dyDescent="0.25">
      <c r="A42" s="33">
        <v>29</v>
      </c>
      <c r="B42" s="34">
        <f t="shared" si="12"/>
        <v>862.71063863798281</v>
      </c>
      <c r="C42" s="34">
        <f t="shared" si="13"/>
        <v>20.82887028007908</v>
      </c>
      <c r="D42" s="34">
        <f t="shared" si="14"/>
        <v>1.6663096224063265</v>
      </c>
      <c r="E42" s="34">
        <f t="shared" si="4"/>
        <v>46.521671188553221</v>
      </c>
      <c r="F42" s="34">
        <f t="shared" si="5"/>
        <v>931.72748972902139</v>
      </c>
      <c r="G42" s="34"/>
      <c r="H42" s="35">
        <f t="shared" si="1"/>
        <v>7.9999999999999946E-2</v>
      </c>
      <c r="I42" s="36">
        <f t="shared" si="2"/>
        <v>2.6075000000000008E-2</v>
      </c>
      <c r="J42" s="35">
        <f t="shared" si="6"/>
        <v>3.500000000000001E-2</v>
      </c>
      <c r="K42" s="35">
        <f t="shared" si="15"/>
        <v>8.0000000000000127E-2</v>
      </c>
      <c r="L42" s="42">
        <f t="shared" si="18"/>
        <v>0.10738255033557063</v>
      </c>
      <c r="M42" s="26"/>
      <c r="N42" s="15">
        <f t="shared" si="17"/>
        <v>663.146146841514</v>
      </c>
      <c r="O42" s="34">
        <f t="shared" si="7"/>
        <v>50.067534086534309</v>
      </c>
      <c r="P42" s="34">
        <f t="shared" si="3"/>
        <v>-3.7136184223124782</v>
      </c>
      <c r="Q42" s="16">
        <f t="shared" si="16"/>
        <v>709.50006250573585</v>
      </c>
      <c r="S42">
        <f t="shared" si="8"/>
        <v>29</v>
      </c>
      <c r="T42" s="1">
        <f t="shared" si="9"/>
        <v>709.50006250573585</v>
      </c>
      <c r="U42" s="1">
        <f t="shared" si="10"/>
        <v>931.72748972902139</v>
      </c>
      <c r="V42" s="3">
        <f t="shared" si="11"/>
        <v>-0.23851118451803646</v>
      </c>
    </row>
    <row r="43" spans="1:22" x14ac:dyDescent="0.25">
      <c r="A43" s="38">
        <v>30</v>
      </c>
      <c r="B43" s="39">
        <f t="shared" si="12"/>
        <v>931.72748972902139</v>
      </c>
      <c r="C43" s="39">
        <f t="shared" si="13"/>
        <v>22.495179902485408</v>
      </c>
      <c r="D43" s="39">
        <f t="shared" si="14"/>
        <v>1.7996143921988326</v>
      </c>
      <c r="E43" s="34">
        <f t="shared" si="4"/>
        <v>50.243404883637481</v>
      </c>
      <c r="F43" s="39">
        <f t="shared" si="5"/>
        <v>1006.2656889073431</v>
      </c>
      <c r="G43" s="39"/>
      <c r="H43" s="40">
        <f t="shared" si="1"/>
        <v>8.0000000000000043E-2</v>
      </c>
      <c r="I43" s="41">
        <f t="shared" si="2"/>
        <v>2.6075000000000008E-2</v>
      </c>
      <c r="J43" s="40">
        <f t="shared" si="6"/>
        <v>3.500000000000001E-2</v>
      </c>
      <c r="K43" s="35">
        <f t="shared" si="15"/>
        <v>8.0000000000000071E-2</v>
      </c>
      <c r="L43" s="42">
        <f t="shared" si="18"/>
        <v>0.10738255033557056</v>
      </c>
      <c r="N43" s="18">
        <f t="shared" si="17"/>
        <v>709.50006250573585</v>
      </c>
      <c r="O43" s="39">
        <f t="shared" si="7"/>
        <v>53.567254719183062</v>
      </c>
      <c r="P43" s="39">
        <f t="shared" si="3"/>
        <v>-3.9732003500321209</v>
      </c>
      <c r="Q43" s="43">
        <f t="shared" si="16"/>
        <v>759.09411687488682</v>
      </c>
      <c r="S43">
        <f t="shared" si="8"/>
        <v>30</v>
      </c>
      <c r="T43" s="1">
        <f t="shared" si="9"/>
        <v>759.09411687488682</v>
      </c>
      <c r="U43" s="1">
        <f t="shared" si="10"/>
        <v>1006.2656889073431</v>
      </c>
      <c r="V43" s="3">
        <f t="shared" si="11"/>
        <v>-0.24563251510726591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zoomScale="55" zoomScaleNormal="55" workbookViewId="0">
      <selection activeCell="K8" sqref="K8"/>
    </sheetView>
  </sheetViews>
  <sheetFormatPr defaultRowHeight="13.1" outlineLevelCol="1" x14ac:dyDescent="0.25"/>
  <cols>
    <col min="2" max="2" width="11" customWidth="1"/>
    <col min="4" max="4" width="9" customWidth="1"/>
    <col min="5" max="5" width="2.875" customWidth="1"/>
    <col min="6" max="6" width="8.625" customWidth="1"/>
    <col min="7" max="7" width="16.625" customWidth="1"/>
    <col min="8" max="8" width="2" customWidth="1"/>
    <col min="9" max="9" width="7.625" customWidth="1"/>
    <col min="10" max="10" width="12.375" customWidth="1"/>
    <col min="11" max="11" width="8.5" customWidth="1"/>
    <col min="12" max="13" width="8.125" customWidth="1"/>
    <col min="14" max="14" width="11.875" customWidth="1"/>
    <col min="15" max="15" width="5.125" customWidth="1"/>
    <col min="16" max="16" width="10.875" style="52" hidden="1" customWidth="1" outlineLevel="1"/>
    <col min="17" max="17" width="8.25" style="52" hidden="1" customWidth="1" outlineLevel="1"/>
    <col min="18" max="18" width="6.125" style="52" hidden="1" customWidth="1" outlineLevel="1"/>
    <col min="19" max="19" width="12.875" style="52" hidden="1" customWidth="1" outlineLevel="1"/>
    <col min="20" max="20" width="9" style="52" hidden="1" customWidth="1" outlineLevel="1"/>
    <col min="21" max="21" width="9" hidden="1" customWidth="1" outlineLevel="1"/>
    <col min="22" max="22" width="3" customWidth="1" collapsed="1"/>
    <col min="23" max="23" width="10.375" customWidth="1"/>
    <col min="26" max="26" width="3.125" customWidth="1"/>
    <col min="28" max="28" width="10.25" customWidth="1"/>
    <col min="29" max="29" width="2" customWidth="1"/>
    <col min="33" max="33" width="10.875" customWidth="1"/>
    <col min="35" max="35" width="10.625" customWidth="1"/>
    <col min="36" max="36" width="2.875" customWidth="1"/>
    <col min="37" max="41" width="9" hidden="1" customWidth="1" outlineLevel="1"/>
    <col min="42" max="42" width="7.25" hidden="1" customWidth="1" outlineLevel="1"/>
    <col min="43" max="43" width="9" collapsed="1"/>
    <col min="44" max="44" width="11.25" customWidth="1"/>
    <col min="45" max="45" width="9.875" customWidth="1"/>
  </cols>
  <sheetData>
    <row r="1" spans="1:45" x14ac:dyDescent="0.25">
      <c r="B1" s="55" t="s">
        <v>51</v>
      </c>
      <c r="W1" s="55" t="s">
        <v>52</v>
      </c>
      <c r="AK1" s="52"/>
      <c r="AL1" s="52"/>
      <c r="AM1" s="52"/>
      <c r="AN1" s="52"/>
      <c r="AO1" s="52"/>
    </row>
    <row r="2" spans="1:45" x14ac:dyDescent="0.25">
      <c r="B2" t="s">
        <v>62</v>
      </c>
      <c r="D2">
        <v>10000</v>
      </c>
      <c r="W2" t="s">
        <v>62</v>
      </c>
      <c r="Y2">
        <f>D2</f>
        <v>10000</v>
      </c>
      <c r="AK2" s="52"/>
      <c r="AL2" s="52"/>
      <c r="AM2" s="52"/>
      <c r="AN2" s="52"/>
      <c r="AO2" s="52"/>
    </row>
    <row r="3" spans="1:45" x14ac:dyDescent="0.25">
      <c r="B3" t="s">
        <v>12</v>
      </c>
      <c r="D3" s="6">
        <v>0</v>
      </c>
      <c r="W3" t="s">
        <v>12</v>
      </c>
      <c r="Y3" s="6">
        <v>5.5999999999999999E-3</v>
      </c>
      <c r="AK3" s="52"/>
      <c r="AL3" s="52"/>
      <c r="AM3" s="52"/>
      <c r="AN3" s="52"/>
      <c r="AO3" s="52"/>
    </row>
    <row r="4" spans="1:45" x14ac:dyDescent="0.25">
      <c r="B4" t="s">
        <v>19</v>
      </c>
      <c r="D4" s="6">
        <v>0.08</v>
      </c>
      <c r="W4" t="s">
        <v>34</v>
      </c>
      <c r="Y4" s="6">
        <f>Y5</f>
        <v>5.1999999999999998E-2</v>
      </c>
      <c r="AK4" s="52"/>
      <c r="AL4" s="52"/>
      <c r="AM4" s="52"/>
      <c r="AN4" s="52"/>
      <c r="AO4" s="52"/>
    </row>
    <row r="5" spans="1:45" x14ac:dyDescent="0.25">
      <c r="B5" t="s">
        <v>34</v>
      </c>
      <c r="D5" s="6">
        <f>D4</f>
        <v>0.08</v>
      </c>
      <c r="W5" t="s">
        <v>19</v>
      </c>
      <c r="Y5" s="6">
        <v>5.1999999999999998E-2</v>
      </c>
      <c r="AK5" s="52"/>
      <c r="AL5" s="52"/>
      <c r="AM5" s="52"/>
      <c r="AN5" s="52"/>
      <c r="AO5" s="52"/>
    </row>
    <row r="6" spans="1:45" x14ac:dyDescent="0.25">
      <c r="B6" t="s">
        <v>35</v>
      </c>
      <c r="D6" s="5">
        <v>3.5000000000000003E-2</v>
      </c>
      <c r="W6" t="s">
        <v>35</v>
      </c>
      <c r="Y6" s="5">
        <v>2.8000000000000001E-2</v>
      </c>
      <c r="AK6" s="52"/>
      <c r="AL6" s="52"/>
      <c r="AM6" s="52"/>
      <c r="AN6" s="52"/>
      <c r="AO6" s="52"/>
    </row>
    <row r="7" spans="1:45" x14ac:dyDescent="0.25">
      <c r="B7" t="s">
        <v>17</v>
      </c>
      <c r="D7" s="6">
        <v>0.255</v>
      </c>
      <c r="W7" t="s">
        <v>61</v>
      </c>
      <c r="Y7" s="6">
        <v>0.15</v>
      </c>
      <c r="AK7" s="52"/>
      <c r="AL7" s="52"/>
      <c r="AM7" s="52"/>
      <c r="AN7" s="52"/>
      <c r="AO7" s="52"/>
    </row>
    <row r="8" spans="1:45" x14ac:dyDescent="0.25">
      <c r="B8" t="s">
        <v>49</v>
      </c>
      <c r="D8" s="6">
        <v>2.9999999999999997E-4</v>
      </c>
      <c r="W8" t="s">
        <v>49</v>
      </c>
      <c r="Y8" s="6">
        <v>0</v>
      </c>
      <c r="AK8" s="52"/>
      <c r="AL8" s="52"/>
      <c r="AM8" s="52"/>
      <c r="AN8" s="52"/>
      <c r="AO8" s="52"/>
    </row>
    <row r="9" spans="1:45" x14ac:dyDescent="0.25">
      <c r="B9" t="s">
        <v>42</v>
      </c>
      <c r="D9" s="6" t="s">
        <v>44</v>
      </c>
      <c r="E9" t="s">
        <v>43</v>
      </c>
      <c r="W9" t="s">
        <v>42</v>
      </c>
      <c r="Y9" s="6" t="s">
        <v>44</v>
      </c>
      <c r="Z9" t="s">
        <v>43</v>
      </c>
      <c r="AK9" s="52"/>
      <c r="AL9" s="52"/>
      <c r="AM9" s="52"/>
      <c r="AN9" s="52"/>
      <c r="AO9" s="52"/>
    </row>
    <row r="10" spans="1:45" x14ac:dyDescent="0.25">
      <c r="B10" t="s">
        <v>26</v>
      </c>
      <c r="D10" s="6">
        <f>D4+D6</f>
        <v>0.115</v>
      </c>
      <c r="W10" t="s">
        <v>26</v>
      </c>
      <c r="Y10" s="6">
        <f>Y5+Y6</f>
        <v>0.08</v>
      </c>
      <c r="AK10" s="52"/>
      <c r="AL10" s="52"/>
      <c r="AM10" s="52"/>
      <c r="AN10" s="52"/>
      <c r="AO10" s="52"/>
      <c r="AR10" t="s">
        <v>23</v>
      </c>
    </row>
    <row r="11" spans="1:45" x14ac:dyDescent="0.25">
      <c r="F11" s="6"/>
      <c r="AA11" s="6"/>
      <c r="AK11" s="52"/>
      <c r="AL11" s="52"/>
      <c r="AM11" s="52"/>
      <c r="AN11" s="52"/>
      <c r="AO11" s="52"/>
    </row>
    <row r="12" spans="1:45" s="49" customFormat="1" ht="26.85" customHeight="1" x14ac:dyDescent="0.25">
      <c r="B12" s="50" t="s">
        <v>36</v>
      </c>
      <c r="C12" s="50" t="s">
        <v>31</v>
      </c>
      <c r="D12" s="50" t="s">
        <v>32</v>
      </c>
      <c r="E12" s="50"/>
      <c r="F12" s="50" t="s">
        <v>38</v>
      </c>
      <c r="G12" s="50" t="s">
        <v>37</v>
      </c>
      <c r="H12" s="50"/>
      <c r="I12" s="50" t="s">
        <v>47</v>
      </c>
      <c r="J12" s="50" t="s">
        <v>33</v>
      </c>
      <c r="K12" s="50" t="s">
        <v>50</v>
      </c>
      <c r="L12" s="50" t="s">
        <v>56</v>
      </c>
      <c r="M12" s="50" t="s">
        <v>41</v>
      </c>
      <c r="N12" s="50" t="s">
        <v>39</v>
      </c>
      <c r="O12" s="50"/>
      <c r="P12" s="51" t="s">
        <v>46</v>
      </c>
      <c r="Q12" s="51" t="s">
        <v>19</v>
      </c>
      <c r="R12" s="51" t="s">
        <v>34</v>
      </c>
      <c r="S12" s="51" t="s">
        <v>45</v>
      </c>
      <c r="T12" s="51" t="s">
        <v>40</v>
      </c>
      <c r="U12" s="49" t="s">
        <v>48</v>
      </c>
      <c r="W12" s="50" t="s">
        <v>36</v>
      </c>
      <c r="X12" s="50" t="s">
        <v>31</v>
      </c>
      <c r="Y12" s="50" t="s">
        <v>32</v>
      </c>
      <c r="Z12" s="50"/>
      <c r="AA12" s="50" t="s">
        <v>38</v>
      </c>
      <c r="AB12" s="50" t="s">
        <v>37</v>
      </c>
      <c r="AC12" s="50"/>
      <c r="AD12" s="50" t="s">
        <v>55</v>
      </c>
      <c r="AE12" s="50" t="s">
        <v>33</v>
      </c>
      <c r="AF12" s="50" t="s">
        <v>50</v>
      </c>
      <c r="AG12" s="50" t="s">
        <v>56</v>
      </c>
      <c r="AH12" s="50" t="s">
        <v>53</v>
      </c>
      <c r="AI12" s="50" t="s">
        <v>39</v>
      </c>
      <c r="AJ12" s="50"/>
      <c r="AK12" s="51" t="s">
        <v>46</v>
      </c>
      <c r="AL12" s="51" t="s">
        <v>19</v>
      </c>
      <c r="AM12" s="51" t="s">
        <v>34</v>
      </c>
      <c r="AN12" s="51" t="s">
        <v>45</v>
      </c>
      <c r="AO12" s="51" t="s">
        <v>40</v>
      </c>
      <c r="AP12" s="49" t="s">
        <v>48</v>
      </c>
      <c r="AR12" s="49" t="s">
        <v>0</v>
      </c>
      <c r="AS12" s="49" t="s">
        <v>54</v>
      </c>
    </row>
    <row r="13" spans="1:45" x14ac:dyDescent="0.25">
      <c r="A13">
        <v>1</v>
      </c>
      <c r="B13" s="1">
        <f t="shared" ref="B13:B42" si="0">C13*D13</f>
        <v>9997</v>
      </c>
      <c r="C13" s="1">
        <f>D2*(1-D8)/D13</f>
        <v>99.97</v>
      </c>
      <c r="D13" s="1">
        <v>100</v>
      </c>
      <c r="E13" s="1"/>
      <c r="F13" s="1">
        <f t="shared" ref="F13:F42" si="1">$D$5*D13+D13</f>
        <v>108</v>
      </c>
      <c r="G13" s="1">
        <f t="shared" ref="G13:G42" si="2">C13*F13</f>
        <v>10796.76</v>
      </c>
      <c r="H13" s="1"/>
      <c r="I13" s="1">
        <f>D13*$D$6*(1-$D$7)</f>
        <v>2.6075000000000004</v>
      </c>
      <c r="J13" s="1">
        <f t="shared" ref="J13:J42" si="3">C13*I13</f>
        <v>260.67177500000003</v>
      </c>
      <c r="K13" s="9">
        <f t="shared" ref="K13:K42" si="4">J13*($D$8)</f>
        <v>7.8201532500000004E-2</v>
      </c>
      <c r="L13" s="9">
        <f t="shared" ref="L13:L42" si="5">G13*$D$3</f>
        <v>0</v>
      </c>
      <c r="M13" s="9">
        <f t="shared" ref="M13:M42" si="6">IF($D$9="Kyllä",(J13-K13-L13)/F13,0)</f>
        <v>2.412903458032408</v>
      </c>
      <c r="N13" s="1">
        <f>(C13+M13)*F13</f>
        <v>11057.353573467499</v>
      </c>
      <c r="O13" s="9"/>
      <c r="P13" s="53">
        <f t="shared" ref="P13:P42" si="7">I13/D13</f>
        <v>2.6075000000000004E-2</v>
      </c>
      <c r="S13" s="53">
        <f t="shared" ref="S13:S42" si="8">J13/B13</f>
        <v>2.6075000000000001E-2</v>
      </c>
      <c r="T13" s="53">
        <f>(-B13+G13+J13-K13-L13)/B13</f>
        <v>0.10606717750000001</v>
      </c>
      <c r="U13" s="3">
        <f t="shared" ref="U13:U42" si="9">(N13-B13)/B13</f>
        <v>0.10606717749999987</v>
      </c>
      <c r="W13" s="1">
        <f t="shared" ref="W13:W42" si="10">X13*Y13</f>
        <v>10000</v>
      </c>
      <c r="X13" s="1">
        <f>Y2*(1-Y8)/Y13</f>
        <v>100</v>
      </c>
      <c r="Y13" s="1">
        <v>100</v>
      </c>
      <c r="Z13" s="1"/>
      <c r="AA13" s="1">
        <f>$Y$4*Y13+Y13</f>
        <v>105.2</v>
      </c>
      <c r="AB13" s="1">
        <f t="shared" ref="AB13:AB42" si="11">X13*AA13</f>
        <v>10520</v>
      </c>
      <c r="AC13" s="1"/>
      <c r="AD13" s="1">
        <f>Y13*$Y$6*(1-$Y$7)</f>
        <v>2.3800000000000003</v>
      </c>
      <c r="AE13" s="1">
        <f t="shared" ref="AE13:AE42" si="12">X13*AD13</f>
        <v>238.00000000000003</v>
      </c>
      <c r="AF13" s="9">
        <f t="shared" ref="AF13:AF42" si="13">AE13*($Y$8)</f>
        <v>0</v>
      </c>
      <c r="AG13" s="9">
        <f t="shared" ref="AG13:AG42" si="14">AB13*$Y$3</f>
        <v>58.911999999999999</v>
      </c>
      <c r="AH13" s="9">
        <f>IF($Y$9="Kyllä",(AE13-AF13-AG13)/AA13,0)</f>
        <v>1.7023574144486693</v>
      </c>
      <c r="AI13" s="1">
        <f>(X13+AH13)*AA13</f>
        <v>10699.088</v>
      </c>
      <c r="AJ13" s="1"/>
      <c r="AK13" s="53">
        <f t="shared" ref="AK13:AK42" si="15">AD13/Y13</f>
        <v>2.3800000000000002E-2</v>
      </c>
      <c r="AL13" s="52"/>
      <c r="AM13" s="52"/>
      <c r="AN13" s="53">
        <f t="shared" ref="AN13:AN42" si="16">AE13/W13</f>
        <v>2.3800000000000002E-2</v>
      </c>
      <c r="AO13" s="53">
        <f>(-W13+AB13+AE13-AF13-AG13)/W13</f>
        <v>6.9908799999999993E-2</v>
      </c>
      <c r="AP13" s="3">
        <f t="shared" ref="AP13:AP42" si="17">(AI13-W13)/W13</f>
        <v>6.9908799999999979E-2</v>
      </c>
      <c r="AQ13">
        <f t="shared" ref="AQ13:AQ42" si="18">A13</f>
        <v>1</v>
      </c>
      <c r="AR13" s="1">
        <f t="shared" ref="AR13:AR42" si="19">N13</f>
        <v>11057.353573467499</v>
      </c>
      <c r="AS13" s="1">
        <f>AI13</f>
        <v>10699.088</v>
      </c>
    </row>
    <row r="14" spans="1:45" x14ac:dyDescent="0.25">
      <c r="A14">
        <v>2</v>
      </c>
      <c r="B14" s="1">
        <f t="shared" si="0"/>
        <v>11057.353573467499</v>
      </c>
      <c r="C14" s="10">
        <f t="shared" ref="C14:C42" si="20">C13+M13</f>
        <v>102.3829034580324</v>
      </c>
      <c r="D14" s="1">
        <f t="shared" ref="D14:D42" si="21">D13*(1+$D$5)</f>
        <v>108</v>
      </c>
      <c r="E14" s="1"/>
      <c r="F14" s="1">
        <f t="shared" si="1"/>
        <v>116.64</v>
      </c>
      <c r="G14" s="1">
        <f t="shared" si="2"/>
        <v>11941.941859344899</v>
      </c>
      <c r="H14" s="1"/>
      <c r="I14" s="1">
        <f t="shared" ref="I14:I42" si="22">I13*(1+$D$4)</f>
        <v>2.8161000000000005</v>
      </c>
      <c r="J14" s="1">
        <f t="shared" si="3"/>
        <v>288.32049442816509</v>
      </c>
      <c r="K14" s="9">
        <f t="shared" si="4"/>
        <v>8.6496148328449526E-2</v>
      </c>
      <c r="L14" s="9">
        <f t="shared" si="5"/>
        <v>0</v>
      </c>
      <c r="M14" s="9">
        <f t="shared" si="6"/>
        <v>2.4711419605610141</v>
      </c>
      <c r="N14" s="1">
        <f t="shared" ref="N14:N42" si="23">(C14+M14)*F14</f>
        <v>12230.175857624736</v>
      </c>
      <c r="O14" s="9"/>
      <c r="P14" s="53">
        <f t="shared" si="7"/>
        <v>2.6075000000000004E-2</v>
      </c>
      <c r="Q14" s="53">
        <f t="shared" ref="Q14:Q42" si="24">(I14-I13)/I13</f>
        <v>8.0000000000000029E-2</v>
      </c>
      <c r="R14" s="53">
        <f t="shared" ref="R14:R42" si="25">(D14-D13)/D13</f>
        <v>0.08</v>
      </c>
      <c r="S14" s="53">
        <f t="shared" si="8"/>
        <v>2.6075000000000004E-2</v>
      </c>
      <c r="T14" s="53">
        <f t="shared" ref="T14:T42" si="26">(-B14+G14+J14-K14-L14)/B14</f>
        <v>0.10606717750000004</v>
      </c>
      <c r="U14" s="3">
        <f t="shared" si="9"/>
        <v>0.10606717750000004</v>
      </c>
      <c r="W14" s="1">
        <f t="shared" si="10"/>
        <v>10699.088</v>
      </c>
      <c r="X14" s="10">
        <f t="shared" ref="X14:X42" si="27">X13+AH13</f>
        <v>101.70235741444867</v>
      </c>
      <c r="Y14" s="1">
        <f t="shared" ref="Y14:Y42" si="28">Y13*(1+$Y$4)</f>
        <v>105.2</v>
      </c>
      <c r="Z14" s="1"/>
      <c r="AA14" s="1">
        <f>AA13*(1+$Y$4)</f>
        <v>110.6704</v>
      </c>
      <c r="AB14" s="1">
        <f t="shared" si="11"/>
        <v>11255.440576000001</v>
      </c>
      <c r="AC14" s="1"/>
      <c r="AD14" s="1">
        <f t="shared" ref="AD14:AD42" si="29">AD13*(1+$Y$5)</f>
        <v>2.5037600000000007</v>
      </c>
      <c r="AE14" s="1">
        <f t="shared" si="12"/>
        <v>254.63829440000006</v>
      </c>
      <c r="AF14" s="9">
        <f t="shared" si="13"/>
        <v>0</v>
      </c>
      <c r="AG14" s="9">
        <f t="shared" si="14"/>
        <v>63.030467225600006</v>
      </c>
      <c r="AH14" s="9">
        <f t="shared" ref="AH14:AH42" si="30">IF($Y$9="Kyllä",(AE14-AF14-AG14)/AA14,0)</f>
        <v>1.7313376221139534</v>
      </c>
      <c r="AI14" s="1">
        <f t="shared" ref="AI14:AI42" si="31">(X14+AH14)*AA14</f>
        <v>11447.0484031744</v>
      </c>
      <c r="AJ14" s="1"/>
      <c r="AK14" s="53">
        <f t="shared" si="15"/>
        <v>2.3800000000000005E-2</v>
      </c>
      <c r="AL14" s="53">
        <f t="shared" ref="AL14:AL42" si="32">(AD14-AD13)/AD13</f>
        <v>5.2000000000000123E-2</v>
      </c>
      <c r="AM14" s="53">
        <f t="shared" ref="AM14:AM42" si="33">(Y14-Y13)/Y13</f>
        <v>5.2000000000000025E-2</v>
      </c>
      <c r="AN14" s="53">
        <f t="shared" si="16"/>
        <v>2.3800000000000005E-2</v>
      </c>
      <c r="AO14" s="53">
        <f t="shared" ref="AO14:AO42" si="34">(-W14+AB14+AE14-AF14-AG14)/W14</f>
        <v>6.9908800000000118E-2</v>
      </c>
      <c r="AP14" s="3">
        <f t="shared" si="17"/>
        <v>6.9908800000000021E-2</v>
      </c>
      <c r="AQ14">
        <f t="shared" si="18"/>
        <v>2</v>
      </c>
      <c r="AR14" s="1">
        <f t="shared" si="19"/>
        <v>12230.175857624736</v>
      </c>
      <c r="AS14" s="1">
        <f t="shared" ref="AS14:AS42" si="35">AI14</f>
        <v>11447.0484031744</v>
      </c>
    </row>
    <row r="15" spans="1:45" x14ac:dyDescent="0.25">
      <c r="A15">
        <v>3</v>
      </c>
      <c r="B15" s="1">
        <f t="shared" si="0"/>
        <v>12230.175857624738</v>
      </c>
      <c r="C15" s="10">
        <f t="shared" si="20"/>
        <v>104.85404541859342</v>
      </c>
      <c r="D15" s="1">
        <f t="shared" si="21"/>
        <v>116.64000000000001</v>
      </c>
      <c r="E15" s="1"/>
      <c r="F15" s="1">
        <f t="shared" si="1"/>
        <v>125.97120000000001</v>
      </c>
      <c r="G15" s="1">
        <f t="shared" si="2"/>
        <v>13208.589926234716</v>
      </c>
      <c r="H15" s="1"/>
      <c r="I15" s="1">
        <f t="shared" si="22"/>
        <v>3.0413880000000009</v>
      </c>
      <c r="J15" s="1">
        <f t="shared" si="3"/>
        <v>318.90183548756511</v>
      </c>
      <c r="K15" s="9">
        <f t="shared" si="4"/>
        <v>9.5670550646269531E-2</v>
      </c>
      <c r="L15" s="9">
        <f t="shared" si="5"/>
        <v>0</v>
      </c>
      <c r="M15" s="9">
        <f t="shared" si="6"/>
        <v>2.5307861236292011</v>
      </c>
      <c r="N15" s="1">
        <f t="shared" si="23"/>
        <v>13527.396091171635</v>
      </c>
      <c r="O15" s="9"/>
      <c r="P15" s="53">
        <f t="shared" si="7"/>
        <v>2.6075000000000004E-2</v>
      </c>
      <c r="Q15" s="53">
        <f t="shared" si="24"/>
        <v>8.0000000000000127E-2</v>
      </c>
      <c r="R15" s="53">
        <f t="shared" si="25"/>
        <v>8.000000000000014E-2</v>
      </c>
      <c r="S15" s="53">
        <f t="shared" si="8"/>
        <v>2.6075000000000008E-2</v>
      </c>
      <c r="T15" s="53">
        <f t="shared" si="26"/>
        <v>0.10606717749999994</v>
      </c>
      <c r="U15" s="3">
        <f t="shared" si="9"/>
        <v>0.10606717749999997</v>
      </c>
      <c r="W15" s="1">
        <f t="shared" si="10"/>
        <v>11447.0484031744</v>
      </c>
      <c r="X15" s="10">
        <f t="shared" si="27"/>
        <v>103.43369503656263</v>
      </c>
      <c r="Y15" s="1">
        <f t="shared" si="28"/>
        <v>110.6704</v>
      </c>
      <c r="Z15" s="1"/>
      <c r="AA15" s="1">
        <f t="shared" ref="AA15:AA42" si="36">AA14*(1+$Y$4)</f>
        <v>116.4252608</v>
      </c>
      <c r="AB15" s="1">
        <f t="shared" si="11"/>
        <v>12042.294920139469</v>
      </c>
      <c r="AC15" s="1"/>
      <c r="AD15" s="1">
        <f t="shared" si="29"/>
        <v>2.6339555200000007</v>
      </c>
      <c r="AE15" s="1">
        <f t="shared" si="12"/>
        <v>272.43975199555081</v>
      </c>
      <c r="AF15" s="9">
        <f t="shared" si="13"/>
        <v>0</v>
      </c>
      <c r="AG15" s="9">
        <f t="shared" si="14"/>
        <v>67.436851552781022</v>
      </c>
      <c r="AH15" s="9">
        <f t="shared" si="30"/>
        <v>1.7608111764931496</v>
      </c>
      <c r="AI15" s="1">
        <f t="shared" si="31"/>
        <v>12247.29782058224</v>
      </c>
      <c r="AJ15" s="1"/>
      <c r="AK15" s="53">
        <f t="shared" si="15"/>
        <v>2.3800000000000005E-2</v>
      </c>
      <c r="AL15" s="53">
        <f t="shared" si="32"/>
        <v>5.1999999999999991E-2</v>
      </c>
      <c r="AM15" s="53">
        <f t="shared" si="33"/>
        <v>5.1999999999999977E-2</v>
      </c>
      <c r="AN15" s="53">
        <f t="shared" si="16"/>
        <v>2.3800000000000009E-2</v>
      </c>
      <c r="AO15" s="53">
        <f t="shared" si="34"/>
        <v>6.9908800000000063E-2</v>
      </c>
      <c r="AP15" s="3">
        <f t="shared" si="17"/>
        <v>6.9908800000000146E-2</v>
      </c>
      <c r="AQ15">
        <f t="shared" si="18"/>
        <v>3</v>
      </c>
      <c r="AR15" s="1">
        <f t="shared" si="19"/>
        <v>13527.396091171635</v>
      </c>
      <c r="AS15" s="1">
        <f t="shared" si="35"/>
        <v>12247.29782058224</v>
      </c>
    </row>
    <row r="16" spans="1:45" x14ac:dyDescent="0.25">
      <c r="A16">
        <v>4</v>
      </c>
      <c r="B16" s="1">
        <f t="shared" si="0"/>
        <v>13527.396091171637</v>
      </c>
      <c r="C16" s="10">
        <f t="shared" si="20"/>
        <v>107.38483154222261</v>
      </c>
      <c r="D16" s="1">
        <f t="shared" si="21"/>
        <v>125.97120000000002</v>
      </c>
      <c r="E16" s="1"/>
      <c r="F16" s="1">
        <f t="shared" si="1"/>
        <v>136.04889600000001</v>
      </c>
      <c r="G16" s="1">
        <f t="shared" si="2"/>
        <v>14609.587778465366</v>
      </c>
      <c r="H16" s="1"/>
      <c r="I16" s="1">
        <f t="shared" si="22"/>
        <v>3.2846990400000013</v>
      </c>
      <c r="J16" s="1">
        <f t="shared" si="3"/>
        <v>352.72685307730046</v>
      </c>
      <c r="K16" s="9">
        <f t="shared" si="4"/>
        <v>0.10581805592319013</v>
      </c>
      <c r="L16" s="9">
        <f t="shared" si="5"/>
        <v>0</v>
      </c>
      <c r="M16" s="9">
        <f t="shared" si="6"/>
        <v>2.5918698746469597</v>
      </c>
      <c r="N16" s="1">
        <f t="shared" si="23"/>
        <v>14962.208813486743</v>
      </c>
      <c r="O16" s="9"/>
      <c r="P16" s="53">
        <f t="shared" si="7"/>
        <v>2.6075000000000004E-2</v>
      </c>
      <c r="Q16" s="53">
        <f t="shared" si="24"/>
        <v>8.000000000000014E-2</v>
      </c>
      <c r="R16" s="53">
        <f t="shared" si="25"/>
        <v>8.0000000000000071E-2</v>
      </c>
      <c r="S16" s="53">
        <f t="shared" si="8"/>
        <v>2.6075000000000001E-2</v>
      </c>
      <c r="T16" s="53">
        <f t="shared" si="26"/>
        <v>0.10606717749999985</v>
      </c>
      <c r="U16" s="3">
        <f t="shared" si="9"/>
        <v>0.10606717749999983</v>
      </c>
      <c r="W16" s="1">
        <f t="shared" si="10"/>
        <v>12247.29782058224</v>
      </c>
      <c r="X16" s="10">
        <f t="shared" si="27"/>
        <v>105.19450621305577</v>
      </c>
      <c r="Y16" s="1">
        <f t="shared" si="28"/>
        <v>116.4252608</v>
      </c>
      <c r="Z16" s="1"/>
      <c r="AA16" s="1">
        <f t="shared" si="36"/>
        <v>122.47937436160001</v>
      </c>
      <c r="AB16" s="1">
        <f t="shared" si="11"/>
        <v>12884.157307252517</v>
      </c>
      <c r="AC16" s="1"/>
      <c r="AD16" s="1">
        <f t="shared" si="29"/>
        <v>2.7709212070400007</v>
      </c>
      <c r="AE16" s="1">
        <f t="shared" si="12"/>
        <v>291.48568812985735</v>
      </c>
      <c r="AF16" s="9">
        <f t="shared" si="13"/>
        <v>0</v>
      </c>
      <c r="AG16" s="9">
        <f t="shared" si="14"/>
        <v>72.151280920614099</v>
      </c>
      <c r="AH16" s="9">
        <f t="shared" si="30"/>
        <v>1.7907864761106211</v>
      </c>
      <c r="AI16" s="1">
        <f t="shared" si="31"/>
        <v>13103.491714461759</v>
      </c>
      <c r="AJ16" s="1"/>
      <c r="AK16" s="53">
        <f t="shared" si="15"/>
        <v>2.3800000000000005E-2</v>
      </c>
      <c r="AL16" s="53">
        <f t="shared" si="32"/>
        <v>5.1999999999999991E-2</v>
      </c>
      <c r="AM16" s="53">
        <f t="shared" si="33"/>
        <v>5.2000000000000025E-2</v>
      </c>
      <c r="AN16" s="53">
        <f t="shared" si="16"/>
        <v>2.3800000000000002E-2</v>
      </c>
      <c r="AO16" s="53">
        <f t="shared" si="34"/>
        <v>6.9908800000000049E-2</v>
      </c>
      <c r="AP16" s="3">
        <f t="shared" si="17"/>
        <v>6.9908799999999965E-2</v>
      </c>
      <c r="AQ16">
        <f t="shared" si="18"/>
        <v>4</v>
      </c>
      <c r="AR16" s="1">
        <f t="shared" si="19"/>
        <v>14962.208813486743</v>
      </c>
      <c r="AS16" s="1">
        <f t="shared" si="35"/>
        <v>13103.491714461759</v>
      </c>
    </row>
    <row r="17" spans="1:45" x14ac:dyDescent="0.25">
      <c r="A17">
        <v>5</v>
      </c>
      <c r="B17" s="1">
        <f t="shared" si="0"/>
        <v>14962.208813486746</v>
      </c>
      <c r="C17" s="10">
        <f t="shared" si="20"/>
        <v>109.97670141686957</v>
      </c>
      <c r="D17" s="1">
        <f t="shared" si="21"/>
        <v>136.04889600000004</v>
      </c>
      <c r="E17" s="1"/>
      <c r="F17" s="1">
        <f t="shared" si="1"/>
        <v>146.93280768000005</v>
      </c>
      <c r="G17" s="1">
        <f t="shared" si="2"/>
        <v>16159.185518565686</v>
      </c>
      <c r="H17" s="1"/>
      <c r="I17" s="1">
        <f t="shared" si="22"/>
        <v>3.5474749632000018</v>
      </c>
      <c r="J17" s="1">
        <f t="shared" si="3"/>
        <v>390.139594811667</v>
      </c>
      <c r="K17" s="9">
        <f t="shared" si="4"/>
        <v>0.11704187844350009</v>
      </c>
      <c r="L17" s="9">
        <f t="shared" si="5"/>
        <v>0</v>
      </c>
      <c r="M17" s="9">
        <f t="shared" si="6"/>
        <v>2.6544279599055938</v>
      </c>
      <c r="N17" s="1">
        <f t="shared" si="23"/>
        <v>16549.20807149891</v>
      </c>
      <c r="O17" s="9"/>
      <c r="P17" s="53">
        <f t="shared" si="7"/>
        <v>2.6075000000000004E-2</v>
      </c>
      <c r="Q17" s="53">
        <f t="shared" si="24"/>
        <v>8.0000000000000099E-2</v>
      </c>
      <c r="R17" s="53">
        <f t="shared" si="25"/>
        <v>8.0000000000000127E-2</v>
      </c>
      <c r="S17" s="53">
        <f t="shared" si="8"/>
        <v>2.6075000000000004E-2</v>
      </c>
      <c r="T17" s="53">
        <f t="shared" si="26"/>
        <v>0.1060671775</v>
      </c>
      <c r="U17" s="3">
        <f t="shared" si="9"/>
        <v>0.10606717750000003</v>
      </c>
      <c r="W17" s="1">
        <f t="shared" si="10"/>
        <v>13103.491714461759</v>
      </c>
      <c r="X17" s="10">
        <f t="shared" si="27"/>
        <v>106.9852926891664</v>
      </c>
      <c r="Y17" s="1">
        <f t="shared" si="28"/>
        <v>122.47937436160001</v>
      </c>
      <c r="Z17" s="1"/>
      <c r="AA17" s="1">
        <f t="shared" si="36"/>
        <v>128.84830182840321</v>
      </c>
      <c r="AB17" s="1">
        <f t="shared" si="11"/>
        <v>13784.873283613771</v>
      </c>
      <c r="AC17" s="1"/>
      <c r="AD17" s="1">
        <f t="shared" si="29"/>
        <v>2.9150091098060806</v>
      </c>
      <c r="AE17" s="1">
        <f t="shared" si="12"/>
        <v>311.86310280418991</v>
      </c>
      <c r="AF17" s="9">
        <f t="shared" si="13"/>
        <v>0</v>
      </c>
      <c r="AG17" s="9">
        <f t="shared" si="14"/>
        <v>77.195290388237126</v>
      </c>
      <c r="AH17" s="9">
        <f t="shared" si="30"/>
        <v>1.8212720624636343</v>
      </c>
      <c r="AI17" s="1">
        <f t="shared" si="31"/>
        <v>14019.541096029725</v>
      </c>
      <c r="AJ17" s="1"/>
      <c r="AK17" s="53">
        <f t="shared" si="15"/>
        <v>2.3800000000000005E-2</v>
      </c>
      <c r="AL17" s="53">
        <f t="shared" si="32"/>
        <v>5.1999999999999977E-2</v>
      </c>
      <c r="AM17" s="53">
        <f t="shared" si="33"/>
        <v>5.2000000000000039E-2</v>
      </c>
      <c r="AN17" s="53">
        <f t="shared" si="16"/>
        <v>2.3800000000000002E-2</v>
      </c>
      <c r="AO17" s="53">
        <f t="shared" si="34"/>
        <v>6.9908800000000049E-2</v>
      </c>
      <c r="AP17" s="3">
        <f t="shared" si="17"/>
        <v>6.9908800000000104E-2</v>
      </c>
      <c r="AQ17">
        <f t="shared" si="18"/>
        <v>5</v>
      </c>
      <c r="AR17" s="1">
        <f t="shared" si="19"/>
        <v>16549.20807149891</v>
      </c>
      <c r="AS17" s="1">
        <f t="shared" si="35"/>
        <v>14019.541096029725</v>
      </c>
    </row>
    <row r="18" spans="1:45" x14ac:dyDescent="0.25">
      <c r="A18">
        <v>6</v>
      </c>
      <c r="B18" s="1">
        <f t="shared" si="0"/>
        <v>16549.20807149891</v>
      </c>
      <c r="C18" s="10">
        <f t="shared" si="20"/>
        <v>112.63112937677516</v>
      </c>
      <c r="D18" s="1">
        <f t="shared" si="21"/>
        <v>146.93280768000005</v>
      </c>
      <c r="E18" s="1"/>
      <c r="F18" s="1">
        <f t="shared" si="1"/>
        <v>158.68743229440005</v>
      </c>
      <c r="G18" s="1">
        <f t="shared" si="2"/>
        <v>17873.14471721882</v>
      </c>
      <c r="H18" s="1"/>
      <c r="I18" s="1">
        <f t="shared" si="22"/>
        <v>3.8312729602560021</v>
      </c>
      <c r="J18" s="1">
        <f t="shared" si="3"/>
        <v>431.52060046433411</v>
      </c>
      <c r="K18" s="9">
        <f t="shared" si="4"/>
        <v>0.12945618013930021</v>
      </c>
      <c r="L18" s="9">
        <f t="shared" si="5"/>
        <v>0</v>
      </c>
      <c r="M18" s="9">
        <f t="shared" si="6"/>
        <v>2.7184959643424658</v>
      </c>
      <c r="N18" s="1">
        <f t="shared" si="23"/>
        <v>18304.535861503016</v>
      </c>
      <c r="O18" s="9"/>
      <c r="P18" s="53">
        <f t="shared" si="7"/>
        <v>2.6075000000000004E-2</v>
      </c>
      <c r="Q18" s="53">
        <f t="shared" si="24"/>
        <v>8.0000000000000043E-2</v>
      </c>
      <c r="R18" s="53">
        <f t="shared" si="25"/>
        <v>8.0000000000000057E-2</v>
      </c>
      <c r="S18" s="53">
        <f t="shared" si="8"/>
        <v>2.6075000000000001E-2</v>
      </c>
      <c r="T18" s="53">
        <f t="shared" si="26"/>
        <v>0.10606717749999986</v>
      </c>
      <c r="U18" s="3">
        <f t="shared" si="9"/>
        <v>0.10606717749999994</v>
      </c>
      <c r="W18" s="1">
        <f t="shared" si="10"/>
        <v>14019.541096029725</v>
      </c>
      <c r="X18" s="10">
        <f t="shared" si="27"/>
        <v>108.80656475163003</v>
      </c>
      <c r="Y18" s="1">
        <f t="shared" si="28"/>
        <v>128.84830182840321</v>
      </c>
      <c r="Z18" s="1"/>
      <c r="AA18" s="1">
        <f t="shared" si="36"/>
        <v>135.54841352348018</v>
      </c>
      <c r="AB18" s="1">
        <f t="shared" si="11"/>
        <v>14748.55723302327</v>
      </c>
      <c r="AC18" s="1"/>
      <c r="AD18" s="1">
        <f t="shared" si="29"/>
        <v>3.0665895835159969</v>
      </c>
      <c r="AE18" s="1">
        <f t="shared" si="12"/>
        <v>333.6650780855075</v>
      </c>
      <c r="AF18" s="9">
        <f t="shared" si="13"/>
        <v>0</v>
      </c>
      <c r="AG18" s="9">
        <f t="shared" si="14"/>
        <v>82.591920504930314</v>
      </c>
      <c r="AH18" s="9">
        <f t="shared" si="30"/>
        <v>1.8522766224562663</v>
      </c>
      <c r="AI18" s="1">
        <f t="shared" si="31"/>
        <v>14999.630390603848</v>
      </c>
      <c r="AJ18" s="1"/>
      <c r="AK18" s="53">
        <f t="shared" si="15"/>
        <v>2.3800000000000005E-2</v>
      </c>
      <c r="AL18" s="53">
        <f t="shared" si="32"/>
        <v>5.2000000000000011E-2</v>
      </c>
      <c r="AM18" s="53">
        <f t="shared" si="33"/>
        <v>5.1999999999999998E-2</v>
      </c>
      <c r="AN18" s="53">
        <f t="shared" si="16"/>
        <v>2.3800000000000005E-2</v>
      </c>
      <c r="AO18" s="53">
        <f t="shared" si="34"/>
        <v>6.9908799999999952E-2</v>
      </c>
      <c r="AP18" s="3">
        <f t="shared" si="17"/>
        <v>6.9908800000000035E-2</v>
      </c>
      <c r="AQ18">
        <f t="shared" si="18"/>
        <v>6</v>
      </c>
      <c r="AR18" s="1">
        <f t="shared" si="19"/>
        <v>18304.535861503016</v>
      </c>
      <c r="AS18" s="1">
        <f t="shared" si="35"/>
        <v>14999.630390603848</v>
      </c>
    </row>
    <row r="19" spans="1:45" x14ac:dyDescent="0.25">
      <c r="A19">
        <v>7</v>
      </c>
      <c r="B19" s="1">
        <f t="shared" si="0"/>
        <v>18304.535861503016</v>
      </c>
      <c r="C19" s="10">
        <f t="shared" si="20"/>
        <v>115.34962534111763</v>
      </c>
      <c r="D19" s="1">
        <f t="shared" si="21"/>
        <v>158.68743229440005</v>
      </c>
      <c r="E19" s="1"/>
      <c r="F19" s="1">
        <f t="shared" si="1"/>
        <v>171.38242687795207</v>
      </c>
      <c r="G19" s="1">
        <f t="shared" si="2"/>
        <v>19768.898730423258</v>
      </c>
      <c r="H19" s="1"/>
      <c r="I19" s="1">
        <f t="shared" si="22"/>
        <v>4.1377747970764824</v>
      </c>
      <c r="J19" s="1">
        <f t="shared" si="3"/>
        <v>477.29077258869125</v>
      </c>
      <c r="K19" s="9">
        <f t="shared" si="4"/>
        <v>0.14318723177660736</v>
      </c>
      <c r="L19" s="9">
        <f t="shared" si="5"/>
        <v>0</v>
      </c>
      <c r="M19" s="9">
        <f t="shared" si="6"/>
        <v>2.7841103317827884</v>
      </c>
      <c r="N19" s="1">
        <f t="shared" si="23"/>
        <v>20246.046315780175</v>
      </c>
      <c r="O19" s="9"/>
      <c r="P19" s="53">
        <f t="shared" si="7"/>
        <v>2.6075000000000008E-2</v>
      </c>
      <c r="Q19" s="53">
        <f t="shared" si="24"/>
        <v>8.0000000000000057E-2</v>
      </c>
      <c r="R19" s="53">
        <f t="shared" si="25"/>
        <v>7.9999999999999974E-2</v>
      </c>
      <c r="S19" s="53">
        <f t="shared" si="8"/>
        <v>2.6075000000000004E-2</v>
      </c>
      <c r="T19" s="53">
        <f t="shared" si="26"/>
        <v>0.10606717750000001</v>
      </c>
      <c r="U19" s="3">
        <f t="shared" si="9"/>
        <v>0.10606717750000015</v>
      </c>
      <c r="W19" s="1">
        <f t="shared" si="10"/>
        <v>14999.630390603848</v>
      </c>
      <c r="X19" s="10">
        <f t="shared" si="27"/>
        <v>110.65884137408631</v>
      </c>
      <c r="Y19" s="1">
        <f t="shared" si="28"/>
        <v>135.54841352348018</v>
      </c>
      <c r="Z19" s="1"/>
      <c r="AA19" s="1">
        <f t="shared" si="36"/>
        <v>142.59693102670116</v>
      </c>
      <c r="AB19" s="1">
        <f t="shared" si="11"/>
        <v>15779.61117091525</v>
      </c>
      <c r="AC19" s="1"/>
      <c r="AD19" s="1">
        <f t="shared" si="29"/>
        <v>3.2260522418588287</v>
      </c>
      <c r="AE19" s="1">
        <f t="shared" si="12"/>
        <v>356.99120329637162</v>
      </c>
      <c r="AF19" s="9">
        <f t="shared" si="13"/>
        <v>0</v>
      </c>
      <c r="AG19" s="9">
        <f t="shared" si="14"/>
        <v>88.365822557125398</v>
      </c>
      <c r="AH19" s="9">
        <f t="shared" si="30"/>
        <v>1.88380899087475</v>
      </c>
      <c r="AI19" s="1">
        <f t="shared" si="31"/>
        <v>16048.236551654496</v>
      </c>
      <c r="AJ19" s="1"/>
      <c r="AK19" s="53">
        <f t="shared" si="15"/>
        <v>2.3800000000000002E-2</v>
      </c>
      <c r="AL19" s="53">
        <f t="shared" si="32"/>
        <v>5.1999999999999991E-2</v>
      </c>
      <c r="AM19" s="53">
        <f t="shared" si="33"/>
        <v>5.2000000000000025E-2</v>
      </c>
      <c r="AN19" s="53">
        <f t="shared" si="16"/>
        <v>2.3800000000000002E-2</v>
      </c>
      <c r="AO19" s="53">
        <f t="shared" si="34"/>
        <v>6.9908800000000118E-2</v>
      </c>
      <c r="AP19" s="3">
        <f t="shared" si="17"/>
        <v>6.990880000000009E-2</v>
      </c>
      <c r="AQ19">
        <f t="shared" si="18"/>
        <v>7</v>
      </c>
      <c r="AR19" s="1">
        <f t="shared" si="19"/>
        <v>20246.046315780175</v>
      </c>
      <c r="AS19" s="1">
        <f t="shared" si="35"/>
        <v>16048.236551654496</v>
      </c>
    </row>
    <row r="20" spans="1:45" x14ac:dyDescent="0.25">
      <c r="A20">
        <v>8</v>
      </c>
      <c r="B20" s="1">
        <f t="shared" si="0"/>
        <v>20246.046315780175</v>
      </c>
      <c r="C20" s="10">
        <f t="shared" si="20"/>
        <v>118.13373567290041</v>
      </c>
      <c r="D20" s="1">
        <f t="shared" si="21"/>
        <v>171.38242687795207</v>
      </c>
      <c r="E20" s="1"/>
      <c r="F20" s="1">
        <f t="shared" si="1"/>
        <v>185.09302102818825</v>
      </c>
      <c r="G20" s="1">
        <f t="shared" si="2"/>
        <v>21865.730021042589</v>
      </c>
      <c r="H20" s="1"/>
      <c r="I20" s="1">
        <f t="shared" si="22"/>
        <v>4.4687967808426015</v>
      </c>
      <c r="J20" s="1">
        <f t="shared" si="3"/>
        <v>527.91565768396811</v>
      </c>
      <c r="K20" s="9">
        <f t="shared" si="4"/>
        <v>0.15837469730519041</v>
      </c>
      <c r="L20" s="9">
        <f t="shared" si="5"/>
        <v>0</v>
      </c>
      <c r="M20" s="9">
        <f t="shared" si="6"/>
        <v>2.8513083856699795</v>
      </c>
      <c r="N20" s="1">
        <f t="shared" si="23"/>
        <v>22393.487304029251</v>
      </c>
      <c r="O20" s="9"/>
      <c r="P20" s="53">
        <f t="shared" si="7"/>
        <v>2.6075000000000008E-2</v>
      </c>
      <c r="Q20" s="53">
        <f t="shared" si="24"/>
        <v>8.0000000000000099E-2</v>
      </c>
      <c r="R20" s="53">
        <f t="shared" si="25"/>
        <v>8.0000000000000085E-2</v>
      </c>
      <c r="S20" s="53">
        <f t="shared" si="8"/>
        <v>2.6075000000000001E-2</v>
      </c>
      <c r="T20" s="53">
        <f t="shared" si="26"/>
        <v>0.10606717750000001</v>
      </c>
      <c r="U20" s="3">
        <f t="shared" si="9"/>
        <v>0.10606717749999997</v>
      </c>
      <c r="W20" s="1">
        <f t="shared" si="10"/>
        <v>16048.236551654496</v>
      </c>
      <c r="X20" s="10">
        <f t="shared" si="27"/>
        <v>112.54265036496106</v>
      </c>
      <c r="Y20" s="1">
        <f t="shared" si="28"/>
        <v>142.59693102670116</v>
      </c>
      <c r="Z20" s="1"/>
      <c r="AA20" s="1">
        <f t="shared" si="36"/>
        <v>150.01197144008961</v>
      </c>
      <c r="AB20" s="1">
        <f t="shared" si="11"/>
        <v>16882.744852340529</v>
      </c>
      <c r="AC20" s="1"/>
      <c r="AD20" s="1">
        <f t="shared" si="29"/>
        <v>3.393806958435488</v>
      </c>
      <c r="AE20" s="1">
        <f t="shared" si="12"/>
        <v>381.94802992937707</v>
      </c>
      <c r="AF20" s="9">
        <f t="shared" si="13"/>
        <v>0</v>
      </c>
      <c r="AG20" s="9">
        <f t="shared" si="14"/>
        <v>94.543371173106962</v>
      </c>
      <c r="AH20" s="9">
        <f t="shared" si="30"/>
        <v>1.9158781529049576</v>
      </c>
      <c r="AI20" s="1">
        <f t="shared" si="31"/>
        <v>17170.149511096799</v>
      </c>
      <c r="AJ20" s="1"/>
      <c r="AK20" s="53">
        <f t="shared" si="15"/>
        <v>2.3800000000000002E-2</v>
      </c>
      <c r="AL20" s="53">
        <f t="shared" si="32"/>
        <v>5.2000000000000067E-2</v>
      </c>
      <c r="AM20" s="53">
        <f t="shared" si="33"/>
        <v>5.2000000000000067E-2</v>
      </c>
      <c r="AN20" s="53">
        <f t="shared" si="16"/>
        <v>2.3800000000000005E-2</v>
      </c>
      <c r="AO20" s="53">
        <f t="shared" si="34"/>
        <v>6.9908799999999965E-2</v>
      </c>
      <c r="AP20" s="3">
        <f t="shared" si="17"/>
        <v>6.9908799999999952E-2</v>
      </c>
      <c r="AQ20">
        <f t="shared" si="18"/>
        <v>8</v>
      </c>
      <c r="AR20" s="1">
        <f t="shared" si="19"/>
        <v>22393.487304029251</v>
      </c>
      <c r="AS20" s="1">
        <f t="shared" si="35"/>
        <v>17170.149511096799</v>
      </c>
    </row>
    <row r="21" spans="1:45" x14ac:dyDescent="0.25">
      <c r="A21">
        <v>9</v>
      </c>
      <c r="B21" s="1">
        <f t="shared" si="0"/>
        <v>22393.487304029251</v>
      </c>
      <c r="C21" s="10">
        <f t="shared" si="20"/>
        <v>120.9850440585704</v>
      </c>
      <c r="D21" s="1">
        <f t="shared" si="21"/>
        <v>185.09302102818825</v>
      </c>
      <c r="E21" s="1"/>
      <c r="F21" s="1">
        <f t="shared" si="1"/>
        <v>199.90046271044332</v>
      </c>
      <c r="G21" s="1">
        <f t="shared" si="2"/>
        <v>24184.966288351592</v>
      </c>
      <c r="H21" s="1"/>
      <c r="I21" s="1">
        <f t="shared" si="22"/>
        <v>4.8263005233100102</v>
      </c>
      <c r="J21" s="1">
        <f t="shared" si="3"/>
        <v>583.91018145256294</v>
      </c>
      <c r="K21" s="9">
        <f t="shared" si="4"/>
        <v>0.17517305443576886</v>
      </c>
      <c r="L21" s="9">
        <f t="shared" si="5"/>
        <v>0</v>
      </c>
      <c r="M21" s="9">
        <f t="shared" si="6"/>
        <v>2.9201283502963666</v>
      </c>
      <c r="N21" s="1">
        <f t="shared" si="23"/>
        <v>24768.701296749721</v>
      </c>
      <c r="O21" s="9"/>
      <c r="P21" s="53">
        <f t="shared" si="7"/>
        <v>2.6075000000000008E-2</v>
      </c>
      <c r="Q21" s="53">
        <f t="shared" si="24"/>
        <v>8.0000000000000154E-2</v>
      </c>
      <c r="R21" s="53">
        <f t="shared" si="25"/>
        <v>8.0000000000000057E-2</v>
      </c>
      <c r="S21" s="53">
        <f t="shared" si="8"/>
        <v>2.6075000000000008E-2</v>
      </c>
      <c r="T21" s="53">
        <f t="shared" si="26"/>
        <v>0.10606717750000004</v>
      </c>
      <c r="U21" s="3">
        <f t="shared" si="9"/>
        <v>0.10606717750000012</v>
      </c>
      <c r="W21" s="1">
        <f t="shared" si="10"/>
        <v>17170.149511096799</v>
      </c>
      <c r="X21" s="10">
        <f t="shared" si="27"/>
        <v>114.45852851786601</v>
      </c>
      <c r="Y21" s="1">
        <f t="shared" si="28"/>
        <v>150.01197144008961</v>
      </c>
      <c r="Z21" s="1"/>
      <c r="AA21" s="1">
        <f t="shared" si="36"/>
        <v>157.81259395497429</v>
      </c>
      <c r="AB21" s="1">
        <f t="shared" si="11"/>
        <v>18062.997285673835</v>
      </c>
      <c r="AC21" s="1"/>
      <c r="AD21" s="1">
        <f t="shared" si="29"/>
        <v>3.5702849202741334</v>
      </c>
      <c r="AE21" s="1">
        <f t="shared" si="12"/>
        <v>408.64955836410388</v>
      </c>
      <c r="AF21" s="9">
        <f t="shared" si="13"/>
        <v>0</v>
      </c>
      <c r="AG21" s="9">
        <f t="shared" si="14"/>
        <v>101.15278479977347</v>
      </c>
      <c r="AH21" s="9">
        <f t="shared" si="30"/>
        <v>1.9484932466927367</v>
      </c>
      <c r="AI21" s="1">
        <f t="shared" si="31"/>
        <v>18370.494059238164</v>
      </c>
      <c r="AJ21" s="1"/>
      <c r="AK21" s="53">
        <f t="shared" si="15"/>
        <v>2.3800000000000005E-2</v>
      </c>
      <c r="AL21" s="53">
        <f t="shared" si="32"/>
        <v>5.2000000000000005E-2</v>
      </c>
      <c r="AM21" s="53">
        <f t="shared" si="33"/>
        <v>5.1999999999999956E-2</v>
      </c>
      <c r="AN21" s="53">
        <f t="shared" si="16"/>
        <v>2.3800000000000005E-2</v>
      </c>
      <c r="AO21" s="53">
        <f t="shared" si="34"/>
        <v>6.990880000000016E-2</v>
      </c>
      <c r="AP21" s="3">
        <f t="shared" si="17"/>
        <v>6.990880000000009E-2</v>
      </c>
      <c r="AQ21">
        <f t="shared" si="18"/>
        <v>9</v>
      </c>
      <c r="AR21" s="1">
        <f t="shared" si="19"/>
        <v>24768.701296749721</v>
      </c>
      <c r="AS21" s="1">
        <f t="shared" si="35"/>
        <v>18370.494059238164</v>
      </c>
    </row>
    <row r="22" spans="1:45" x14ac:dyDescent="0.25">
      <c r="A22">
        <v>10</v>
      </c>
      <c r="B22" s="1">
        <f t="shared" si="0"/>
        <v>24768.701296749721</v>
      </c>
      <c r="C22" s="10">
        <f t="shared" si="20"/>
        <v>123.90517240886676</v>
      </c>
      <c r="D22" s="1">
        <f t="shared" si="21"/>
        <v>199.90046271044332</v>
      </c>
      <c r="E22" s="1"/>
      <c r="F22" s="1">
        <f t="shared" si="1"/>
        <v>215.89249972727879</v>
      </c>
      <c r="G22" s="1">
        <f t="shared" si="2"/>
        <v>26750.197400489698</v>
      </c>
      <c r="H22" s="1"/>
      <c r="I22" s="1">
        <f t="shared" si="22"/>
        <v>5.2124045651748112</v>
      </c>
      <c r="J22" s="1">
        <f t="shared" si="3"/>
        <v>645.84388631274919</v>
      </c>
      <c r="K22" s="9">
        <f t="shared" si="4"/>
        <v>0.19375316589382474</v>
      </c>
      <c r="L22" s="9">
        <f t="shared" si="5"/>
        <v>0</v>
      </c>
      <c r="M22" s="9">
        <f t="shared" si="6"/>
        <v>2.9906093725463276</v>
      </c>
      <c r="N22" s="1">
        <f t="shared" si="23"/>
        <v>27395.847533636555</v>
      </c>
      <c r="O22" s="9"/>
      <c r="P22" s="53">
        <f t="shared" si="7"/>
        <v>2.6075000000000008E-2</v>
      </c>
      <c r="Q22" s="53">
        <f t="shared" si="24"/>
        <v>8.0000000000000029E-2</v>
      </c>
      <c r="R22" s="53">
        <f t="shared" si="25"/>
        <v>8.0000000000000085E-2</v>
      </c>
      <c r="S22" s="53">
        <f t="shared" si="8"/>
        <v>2.6075000000000008E-2</v>
      </c>
      <c r="T22" s="53">
        <f t="shared" si="26"/>
        <v>0.1060671775</v>
      </c>
      <c r="U22" s="3">
        <f t="shared" si="9"/>
        <v>0.10606717750000005</v>
      </c>
      <c r="W22" s="1">
        <f t="shared" si="10"/>
        <v>18370.494059238164</v>
      </c>
      <c r="X22" s="10">
        <f t="shared" si="27"/>
        <v>116.40702176455875</v>
      </c>
      <c r="Y22" s="1">
        <f t="shared" si="28"/>
        <v>157.81259395497429</v>
      </c>
      <c r="Z22" s="1"/>
      <c r="AA22" s="1">
        <f t="shared" si="36"/>
        <v>166.01884884063296</v>
      </c>
      <c r="AB22" s="1">
        <f t="shared" si="11"/>
        <v>19325.75975031855</v>
      </c>
      <c r="AC22" s="1"/>
      <c r="AD22" s="1">
        <f t="shared" si="29"/>
        <v>3.7559397361283886</v>
      </c>
      <c r="AE22" s="1">
        <f t="shared" si="12"/>
        <v>437.21775860986838</v>
      </c>
      <c r="AF22" s="9">
        <f t="shared" si="13"/>
        <v>0</v>
      </c>
      <c r="AG22" s="9">
        <f t="shared" si="14"/>
        <v>108.22425460178388</v>
      </c>
      <c r="AH22" s="9">
        <f t="shared" si="30"/>
        <v>1.9816635659478423</v>
      </c>
      <c r="AI22" s="1">
        <f t="shared" si="31"/>
        <v>19654.753254326635</v>
      </c>
      <c r="AJ22" s="1"/>
      <c r="AK22" s="53">
        <f t="shared" si="15"/>
        <v>2.3800000000000002E-2</v>
      </c>
      <c r="AL22" s="53">
        <f t="shared" si="32"/>
        <v>5.2000000000000088E-2</v>
      </c>
      <c r="AM22" s="53">
        <f t="shared" si="33"/>
        <v>5.2000000000000129E-2</v>
      </c>
      <c r="AN22" s="53">
        <f t="shared" si="16"/>
        <v>2.3800000000000005E-2</v>
      </c>
      <c r="AO22" s="53">
        <f t="shared" si="34"/>
        <v>6.9908800000000035E-2</v>
      </c>
      <c r="AP22" s="3">
        <f t="shared" si="17"/>
        <v>6.990880000000009E-2</v>
      </c>
      <c r="AQ22">
        <f t="shared" si="18"/>
        <v>10</v>
      </c>
      <c r="AR22" s="1">
        <f t="shared" si="19"/>
        <v>27395.847533636555</v>
      </c>
      <c r="AS22" s="1">
        <f t="shared" si="35"/>
        <v>19654.753254326635</v>
      </c>
    </row>
    <row r="23" spans="1:45" x14ac:dyDescent="0.25">
      <c r="A23">
        <v>11</v>
      </c>
      <c r="B23" s="1">
        <f t="shared" si="0"/>
        <v>27395.847533636555</v>
      </c>
      <c r="C23" s="10">
        <f t="shared" si="20"/>
        <v>126.89578178141309</v>
      </c>
      <c r="D23" s="1">
        <f t="shared" si="21"/>
        <v>215.89249972727879</v>
      </c>
      <c r="E23" s="1"/>
      <c r="F23" s="1">
        <f t="shared" si="1"/>
        <v>233.16389970546109</v>
      </c>
      <c r="G23" s="1">
        <f t="shared" si="2"/>
        <v>29587.51533632748</v>
      </c>
      <c r="H23" s="1"/>
      <c r="I23" s="1">
        <f t="shared" si="22"/>
        <v>5.6293969303887961</v>
      </c>
      <c r="J23" s="1">
        <f t="shared" si="3"/>
        <v>714.34672443957334</v>
      </c>
      <c r="K23" s="9">
        <f t="shared" si="4"/>
        <v>0.21430401733187199</v>
      </c>
      <c r="L23" s="9">
        <f t="shared" si="5"/>
        <v>0</v>
      </c>
      <c r="M23" s="9">
        <f t="shared" si="6"/>
        <v>3.0627915441642242</v>
      </c>
      <c r="N23" s="1">
        <f t="shared" si="23"/>
        <v>30301.647756749717</v>
      </c>
      <c r="O23" s="9"/>
      <c r="P23" s="53">
        <f t="shared" si="7"/>
        <v>2.6075000000000008E-2</v>
      </c>
      <c r="Q23" s="53">
        <f t="shared" si="24"/>
        <v>7.9999999999999988E-2</v>
      </c>
      <c r="R23" s="53">
        <f t="shared" si="25"/>
        <v>8.0000000000000016E-2</v>
      </c>
      <c r="S23" s="53">
        <f t="shared" si="8"/>
        <v>2.6075000000000004E-2</v>
      </c>
      <c r="T23" s="53">
        <f t="shared" si="26"/>
        <v>0.10606717750000003</v>
      </c>
      <c r="U23" s="3">
        <f t="shared" si="9"/>
        <v>0.10606717749999985</v>
      </c>
      <c r="W23" s="1">
        <f t="shared" si="10"/>
        <v>19654.753254326635</v>
      </c>
      <c r="X23" s="10">
        <f t="shared" si="27"/>
        <v>118.38868533050659</v>
      </c>
      <c r="Y23" s="1">
        <f t="shared" si="28"/>
        <v>166.01884884063296</v>
      </c>
      <c r="Z23" s="1"/>
      <c r="AA23" s="1">
        <f t="shared" si="36"/>
        <v>174.65182898034587</v>
      </c>
      <c r="AB23" s="1">
        <f t="shared" si="11"/>
        <v>20676.80042355162</v>
      </c>
      <c r="AC23" s="1"/>
      <c r="AD23" s="1">
        <f t="shared" si="29"/>
        <v>3.9512486024070648</v>
      </c>
      <c r="AE23" s="1">
        <f t="shared" si="12"/>
        <v>467.78312745297393</v>
      </c>
      <c r="AF23" s="9">
        <f t="shared" si="13"/>
        <v>0</v>
      </c>
      <c r="AG23" s="9">
        <f t="shared" si="14"/>
        <v>115.79008237188907</v>
      </c>
      <c r="AH23" s="9">
        <f t="shared" si="30"/>
        <v>2.0153985625921833</v>
      </c>
      <c r="AI23" s="1">
        <f t="shared" si="31"/>
        <v>21028.793468632703</v>
      </c>
      <c r="AJ23" s="1"/>
      <c r="AK23" s="53">
        <f t="shared" si="15"/>
        <v>2.3800000000000002E-2</v>
      </c>
      <c r="AL23" s="53">
        <f t="shared" si="32"/>
        <v>5.1999999999999991E-2</v>
      </c>
      <c r="AM23" s="53">
        <f t="shared" si="33"/>
        <v>5.2000000000000018E-2</v>
      </c>
      <c r="AN23" s="53">
        <f t="shared" si="16"/>
        <v>2.3800000000000002E-2</v>
      </c>
      <c r="AO23" s="53">
        <f t="shared" si="34"/>
        <v>6.9908799999999993E-2</v>
      </c>
      <c r="AP23" s="3">
        <f t="shared" si="17"/>
        <v>6.9908799999999868E-2</v>
      </c>
      <c r="AQ23">
        <f t="shared" si="18"/>
        <v>11</v>
      </c>
      <c r="AR23" s="1">
        <f t="shared" si="19"/>
        <v>30301.647756749717</v>
      </c>
      <c r="AS23" s="1">
        <f t="shared" si="35"/>
        <v>21028.793468632703</v>
      </c>
    </row>
    <row r="24" spans="1:45" x14ac:dyDescent="0.25">
      <c r="A24">
        <v>12</v>
      </c>
      <c r="B24" s="1">
        <f t="shared" si="0"/>
        <v>30301.64775674972</v>
      </c>
      <c r="C24" s="10">
        <f t="shared" si="20"/>
        <v>129.95857332557731</v>
      </c>
      <c r="D24" s="1">
        <f t="shared" si="21"/>
        <v>233.16389970546112</v>
      </c>
      <c r="E24" s="1"/>
      <c r="F24" s="1">
        <f t="shared" si="1"/>
        <v>251.81701168189801</v>
      </c>
      <c r="G24" s="1">
        <f t="shared" si="2"/>
        <v>32725.779577289701</v>
      </c>
      <c r="H24" s="1"/>
      <c r="I24" s="1">
        <f t="shared" si="22"/>
        <v>6.0797486848198998</v>
      </c>
      <c r="J24" s="1">
        <f t="shared" si="3"/>
        <v>790.11546525724918</v>
      </c>
      <c r="K24" s="9">
        <f t="shared" si="4"/>
        <v>0.23703463957717474</v>
      </c>
      <c r="L24" s="9">
        <f t="shared" si="5"/>
        <v>0</v>
      </c>
      <c r="M24" s="9">
        <f t="shared" si="6"/>
        <v>3.1367159245598053</v>
      </c>
      <c r="N24" s="1">
        <f t="shared" si="23"/>
        <v>33515.658007907376</v>
      </c>
      <c r="O24" s="9"/>
      <c r="P24" s="53">
        <f t="shared" si="7"/>
        <v>2.6075000000000004E-2</v>
      </c>
      <c r="Q24" s="53">
        <f t="shared" si="24"/>
        <v>8.0000000000000016E-2</v>
      </c>
      <c r="R24" s="53">
        <f t="shared" si="25"/>
        <v>8.0000000000000127E-2</v>
      </c>
      <c r="S24" s="53">
        <f t="shared" si="8"/>
        <v>2.6075000000000008E-2</v>
      </c>
      <c r="T24" s="53">
        <f t="shared" si="26"/>
        <v>0.10606717750000008</v>
      </c>
      <c r="U24" s="3">
        <f t="shared" si="9"/>
        <v>0.10606717750000019</v>
      </c>
      <c r="W24" s="1">
        <f t="shared" si="10"/>
        <v>21028.793468632703</v>
      </c>
      <c r="X24" s="10">
        <f t="shared" si="27"/>
        <v>120.40408389309877</v>
      </c>
      <c r="Y24" s="1">
        <f t="shared" si="28"/>
        <v>174.65182898034587</v>
      </c>
      <c r="Z24" s="1"/>
      <c r="AA24" s="1">
        <f t="shared" si="36"/>
        <v>183.73372408732385</v>
      </c>
      <c r="AB24" s="1">
        <f t="shared" si="11"/>
        <v>22122.290729001605</v>
      </c>
      <c r="AC24" s="1"/>
      <c r="AD24" s="1">
        <f t="shared" si="29"/>
        <v>4.1567135297322322</v>
      </c>
      <c r="AE24" s="1">
        <f t="shared" si="12"/>
        <v>500.48528455345843</v>
      </c>
      <c r="AF24" s="9">
        <f t="shared" si="13"/>
        <v>0</v>
      </c>
      <c r="AG24" s="9">
        <f t="shared" si="14"/>
        <v>123.88482808240899</v>
      </c>
      <c r="AH24" s="9">
        <f t="shared" si="30"/>
        <v>2.0497078494531631</v>
      </c>
      <c r="AI24" s="1">
        <f t="shared" si="31"/>
        <v>22498.89118547265</v>
      </c>
      <c r="AJ24" s="1"/>
      <c r="AK24" s="53">
        <f t="shared" si="15"/>
        <v>2.3800000000000002E-2</v>
      </c>
      <c r="AL24" s="53">
        <f t="shared" si="32"/>
        <v>5.2000000000000011E-2</v>
      </c>
      <c r="AM24" s="53">
        <f t="shared" si="33"/>
        <v>5.1999999999999998E-2</v>
      </c>
      <c r="AN24" s="53">
        <f t="shared" si="16"/>
        <v>2.3800000000000005E-2</v>
      </c>
      <c r="AO24" s="53">
        <f t="shared" si="34"/>
        <v>6.9908800000000063E-2</v>
      </c>
      <c r="AP24" s="3">
        <f t="shared" si="17"/>
        <v>6.9908799999999896E-2</v>
      </c>
      <c r="AQ24">
        <f t="shared" si="18"/>
        <v>12</v>
      </c>
      <c r="AR24" s="1">
        <f t="shared" si="19"/>
        <v>33515.658007907376</v>
      </c>
      <c r="AS24" s="1">
        <f t="shared" si="35"/>
        <v>22498.89118547265</v>
      </c>
    </row>
    <row r="25" spans="1:45" x14ac:dyDescent="0.25">
      <c r="A25">
        <v>13</v>
      </c>
      <c r="B25" s="1">
        <f t="shared" si="0"/>
        <v>33515.658007907376</v>
      </c>
      <c r="C25" s="10">
        <f t="shared" si="20"/>
        <v>133.09528925013711</v>
      </c>
      <c r="D25" s="1">
        <f t="shared" si="21"/>
        <v>251.81701168189804</v>
      </c>
      <c r="E25" s="1"/>
      <c r="F25" s="1">
        <f t="shared" si="1"/>
        <v>271.9623726164499</v>
      </c>
      <c r="G25" s="1">
        <f t="shared" si="2"/>
        <v>36196.910648539968</v>
      </c>
      <c r="H25" s="1"/>
      <c r="I25" s="1">
        <f t="shared" si="22"/>
        <v>6.5661285796054925</v>
      </c>
      <c r="J25" s="1">
        <f t="shared" si="3"/>
        <v>873.92078255618503</v>
      </c>
      <c r="K25" s="9">
        <f t="shared" si="4"/>
        <v>0.26217623476685548</v>
      </c>
      <c r="L25" s="9">
        <f t="shared" si="5"/>
        <v>0</v>
      </c>
      <c r="M25" s="9">
        <f t="shared" si="6"/>
        <v>3.212424564164043</v>
      </c>
      <c r="N25" s="1">
        <f t="shared" si="23"/>
        <v>37070.569254861388</v>
      </c>
      <c r="O25" s="9"/>
      <c r="P25" s="53">
        <f t="shared" si="7"/>
        <v>2.6075000000000004E-2</v>
      </c>
      <c r="Q25" s="53">
        <f t="shared" si="24"/>
        <v>8.0000000000000099E-2</v>
      </c>
      <c r="R25" s="53">
        <f t="shared" si="25"/>
        <v>8.0000000000000127E-2</v>
      </c>
      <c r="S25" s="53">
        <f t="shared" si="8"/>
        <v>2.6075000000000008E-2</v>
      </c>
      <c r="T25" s="53">
        <f t="shared" si="26"/>
        <v>0.10606717750000008</v>
      </c>
      <c r="U25" s="3">
        <f t="shared" si="9"/>
        <v>0.10606717750000012</v>
      </c>
      <c r="W25" s="1">
        <f t="shared" si="10"/>
        <v>22498.89118547265</v>
      </c>
      <c r="X25" s="10">
        <f t="shared" si="27"/>
        <v>122.45379174255193</v>
      </c>
      <c r="Y25" s="1">
        <f t="shared" si="28"/>
        <v>183.73372408732385</v>
      </c>
      <c r="Z25" s="1"/>
      <c r="AA25" s="1">
        <f t="shared" si="36"/>
        <v>193.28787773986471</v>
      </c>
      <c r="AB25" s="1">
        <f t="shared" si="11"/>
        <v>23668.833527117233</v>
      </c>
      <c r="AC25" s="1"/>
      <c r="AD25" s="1">
        <f t="shared" si="29"/>
        <v>4.3728626332783085</v>
      </c>
      <c r="AE25" s="1">
        <f t="shared" si="12"/>
        <v>535.47361021424922</v>
      </c>
      <c r="AF25" s="9">
        <f t="shared" si="13"/>
        <v>0</v>
      </c>
      <c r="AG25" s="9">
        <f t="shared" si="14"/>
        <v>132.54546775185651</v>
      </c>
      <c r="AH25" s="9">
        <f t="shared" si="30"/>
        <v>2.0846012030028653</v>
      </c>
      <c r="AI25" s="1">
        <f t="shared" si="31"/>
        <v>24071.761669579624</v>
      </c>
      <c r="AJ25" s="1"/>
      <c r="AK25" s="53">
        <f t="shared" si="15"/>
        <v>2.3800000000000005E-2</v>
      </c>
      <c r="AL25" s="53">
        <f t="shared" si="32"/>
        <v>5.2000000000000053E-2</v>
      </c>
      <c r="AM25" s="53">
        <f t="shared" si="33"/>
        <v>5.1999999999999977E-2</v>
      </c>
      <c r="AN25" s="53">
        <f t="shared" si="16"/>
        <v>2.3800000000000005E-2</v>
      </c>
      <c r="AO25" s="53">
        <f t="shared" si="34"/>
        <v>6.9908800000000215E-2</v>
      </c>
      <c r="AP25" s="3">
        <f t="shared" si="17"/>
        <v>6.990880000000016E-2</v>
      </c>
      <c r="AQ25">
        <f t="shared" si="18"/>
        <v>13</v>
      </c>
      <c r="AR25" s="1">
        <f t="shared" si="19"/>
        <v>37070.569254861388</v>
      </c>
      <c r="AS25" s="1">
        <f t="shared" si="35"/>
        <v>24071.761669579624</v>
      </c>
    </row>
    <row r="26" spans="1:45" x14ac:dyDescent="0.25">
      <c r="A26">
        <v>14</v>
      </c>
      <c r="B26" s="1">
        <f t="shared" si="0"/>
        <v>37070.569254861388</v>
      </c>
      <c r="C26" s="10">
        <f t="shared" si="20"/>
        <v>136.30771381430117</v>
      </c>
      <c r="D26" s="1">
        <f t="shared" si="21"/>
        <v>271.9623726164499</v>
      </c>
      <c r="E26" s="1"/>
      <c r="F26" s="1">
        <f t="shared" si="1"/>
        <v>293.71936242576589</v>
      </c>
      <c r="G26" s="1">
        <f t="shared" si="2"/>
        <v>40036.2147952503</v>
      </c>
      <c r="H26" s="1"/>
      <c r="I26" s="1">
        <f t="shared" si="22"/>
        <v>7.0914188659739326</v>
      </c>
      <c r="J26" s="1">
        <f t="shared" si="3"/>
        <v>966.61509332051094</v>
      </c>
      <c r="K26" s="9">
        <f t="shared" si="4"/>
        <v>0.28998452799615326</v>
      </c>
      <c r="L26" s="9">
        <f t="shared" si="5"/>
        <v>0</v>
      </c>
      <c r="M26" s="9">
        <f t="shared" si="6"/>
        <v>3.2899605283486957</v>
      </c>
      <c r="N26" s="1">
        <f t="shared" si="23"/>
        <v>41002.539904042816</v>
      </c>
      <c r="O26" s="9"/>
      <c r="P26" s="53">
        <f t="shared" si="7"/>
        <v>2.6075000000000004E-2</v>
      </c>
      <c r="Q26" s="53">
        <f t="shared" si="24"/>
        <v>8.0000000000000113E-2</v>
      </c>
      <c r="R26" s="53">
        <f t="shared" si="25"/>
        <v>8.0000000000000071E-2</v>
      </c>
      <c r="S26" s="53">
        <f t="shared" si="8"/>
        <v>2.6075000000000008E-2</v>
      </c>
      <c r="T26" s="53">
        <f t="shared" si="26"/>
        <v>0.10606717750000003</v>
      </c>
      <c r="U26" s="3">
        <f t="shared" si="9"/>
        <v>0.10606717750000008</v>
      </c>
      <c r="W26" s="1">
        <f t="shared" si="10"/>
        <v>24071.761669579624</v>
      </c>
      <c r="X26" s="10">
        <f t="shared" si="27"/>
        <v>124.53839294555479</v>
      </c>
      <c r="Y26" s="1">
        <f t="shared" si="28"/>
        <v>193.28787773986471</v>
      </c>
      <c r="Z26" s="1"/>
      <c r="AA26" s="1">
        <f t="shared" si="36"/>
        <v>203.33884738233769</v>
      </c>
      <c r="AB26" s="1">
        <f t="shared" si="11"/>
        <v>25323.493276397767</v>
      </c>
      <c r="AC26" s="1"/>
      <c r="AD26" s="1">
        <f t="shared" si="29"/>
        <v>4.6002514902087803</v>
      </c>
      <c r="AE26" s="1">
        <f t="shared" si="12"/>
        <v>572.90792773599503</v>
      </c>
      <c r="AF26" s="9">
        <f t="shared" si="13"/>
        <v>0</v>
      </c>
      <c r="AG26" s="9">
        <f t="shared" si="14"/>
        <v>141.8115623478275</v>
      </c>
      <c r="AH26" s="9">
        <f t="shared" si="30"/>
        <v>2.12008856614387</v>
      </c>
      <c r="AI26" s="1">
        <f t="shared" si="31"/>
        <v>25754.589641785933</v>
      </c>
      <c r="AJ26" s="1"/>
      <c r="AK26" s="53">
        <f t="shared" si="15"/>
        <v>2.3800000000000002E-2</v>
      </c>
      <c r="AL26" s="53">
        <f t="shared" si="32"/>
        <v>5.1999999999999956E-2</v>
      </c>
      <c r="AM26" s="53">
        <f t="shared" si="33"/>
        <v>5.2000000000000116E-2</v>
      </c>
      <c r="AN26" s="53">
        <f t="shared" si="16"/>
        <v>2.3799999999999998E-2</v>
      </c>
      <c r="AO26" s="53">
        <f t="shared" si="34"/>
        <v>6.990880000000009E-2</v>
      </c>
      <c r="AP26" s="3">
        <f t="shared" si="17"/>
        <v>6.9908800000000035E-2</v>
      </c>
      <c r="AQ26">
        <f t="shared" si="18"/>
        <v>14</v>
      </c>
      <c r="AR26" s="1">
        <f t="shared" si="19"/>
        <v>41002.539904042816</v>
      </c>
      <c r="AS26" s="1">
        <f t="shared" si="35"/>
        <v>25754.589641785933</v>
      </c>
    </row>
    <row r="27" spans="1:45" x14ac:dyDescent="0.25">
      <c r="A27">
        <v>15</v>
      </c>
      <c r="B27" s="1">
        <f t="shared" si="0"/>
        <v>41002.539904042816</v>
      </c>
      <c r="C27" s="10">
        <f t="shared" si="20"/>
        <v>139.59767434264987</v>
      </c>
      <c r="D27" s="1">
        <f t="shared" si="21"/>
        <v>293.71936242576589</v>
      </c>
      <c r="E27" s="1"/>
      <c r="F27" s="1">
        <f t="shared" si="1"/>
        <v>317.21691141982717</v>
      </c>
      <c r="G27" s="1">
        <f t="shared" si="2"/>
        <v>44282.743096366241</v>
      </c>
      <c r="H27" s="1"/>
      <c r="I27" s="1">
        <f t="shared" si="22"/>
        <v>7.6587323752518479</v>
      </c>
      <c r="J27" s="1">
        <f t="shared" si="3"/>
        <v>1069.1412279979168</v>
      </c>
      <c r="K27" s="9">
        <f t="shared" si="4"/>
        <v>0.32074236839937498</v>
      </c>
      <c r="L27" s="9">
        <f t="shared" si="5"/>
        <v>0</v>
      </c>
      <c r="M27" s="9">
        <f t="shared" si="6"/>
        <v>3.3693679219231956</v>
      </c>
      <c r="N27" s="1">
        <f t="shared" si="23"/>
        <v>45351.563581995761</v>
      </c>
      <c r="O27" s="9"/>
      <c r="P27" s="53">
        <f t="shared" si="7"/>
        <v>2.6075000000000008E-2</v>
      </c>
      <c r="Q27" s="53">
        <f t="shared" si="24"/>
        <v>8.0000000000000099E-2</v>
      </c>
      <c r="R27" s="53">
        <f t="shared" si="25"/>
        <v>8.0000000000000016E-2</v>
      </c>
      <c r="S27" s="53">
        <f t="shared" si="8"/>
        <v>2.6075000000000008E-2</v>
      </c>
      <c r="T27" s="53">
        <f t="shared" si="26"/>
        <v>0.10606717749999997</v>
      </c>
      <c r="U27" s="3">
        <f t="shared" si="9"/>
        <v>0.10606717750000004</v>
      </c>
      <c r="W27" s="1">
        <f t="shared" si="10"/>
        <v>25754.589641785933</v>
      </c>
      <c r="X27" s="10">
        <f t="shared" si="27"/>
        <v>126.65848151169865</v>
      </c>
      <c r="Y27" s="1">
        <f t="shared" si="28"/>
        <v>203.33884738233769</v>
      </c>
      <c r="Z27" s="1"/>
      <c r="AA27" s="1">
        <f t="shared" si="36"/>
        <v>213.91246744621927</v>
      </c>
      <c r="AB27" s="1">
        <f t="shared" si="11"/>
        <v>27093.828303158803</v>
      </c>
      <c r="AC27" s="1"/>
      <c r="AD27" s="1">
        <f t="shared" si="29"/>
        <v>4.8394645676996371</v>
      </c>
      <c r="AE27" s="1">
        <f t="shared" si="12"/>
        <v>612.95923347450514</v>
      </c>
      <c r="AF27" s="9">
        <f t="shared" si="13"/>
        <v>0</v>
      </c>
      <c r="AG27" s="9">
        <f t="shared" si="14"/>
        <v>151.72543849768931</v>
      </c>
      <c r="AH27" s="9">
        <f t="shared" si="30"/>
        <v>2.1561800510424982</v>
      </c>
      <c r="AI27" s="1">
        <f t="shared" si="31"/>
        <v>27555.062098135619</v>
      </c>
      <c r="AJ27" s="1"/>
      <c r="AK27" s="53">
        <f t="shared" si="15"/>
        <v>2.3800000000000002E-2</v>
      </c>
      <c r="AL27" s="53">
        <f t="shared" si="32"/>
        <v>5.2000000000000032E-2</v>
      </c>
      <c r="AM27" s="53">
        <f t="shared" si="33"/>
        <v>5.2000000000000067E-2</v>
      </c>
      <c r="AN27" s="53">
        <f t="shared" si="16"/>
        <v>2.3799999999999998E-2</v>
      </c>
      <c r="AO27" s="53">
        <f t="shared" si="34"/>
        <v>6.9908800000000076E-2</v>
      </c>
      <c r="AP27" s="3">
        <f t="shared" si="17"/>
        <v>6.9908800000000049E-2</v>
      </c>
      <c r="AQ27">
        <f t="shared" si="18"/>
        <v>15</v>
      </c>
      <c r="AR27" s="1">
        <f t="shared" si="19"/>
        <v>45351.563581995761</v>
      </c>
      <c r="AS27" s="1">
        <f t="shared" si="35"/>
        <v>27555.062098135619</v>
      </c>
    </row>
    <row r="28" spans="1:45" x14ac:dyDescent="0.25">
      <c r="A28">
        <v>16</v>
      </c>
      <c r="B28" s="1">
        <f t="shared" si="0"/>
        <v>45351.563581995761</v>
      </c>
      <c r="C28" s="10">
        <f t="shared" si="20"/>
        <v>142.96704226457305</v>
      </c>
      <c r="D28" s="1">
        <f t="shared" si="21"/>
        <v>317.21691141982717</v>
      </c>
      <c r="E28" s="1"/>
      <c r="F28" s="1">
        <f t="shared" si="1"/>
        <v>342.59426433341332</v>
      </c>
      <c r="G28" s="1">
        <f t="shared" si="2"/>
        <v>48979.688668555413</v>
      </c>
      <c r="H28" s="1"/>
      <c r="I28" s="1">
        <f t="shared" si="22"/>
        <v>8.2714309652719962</v>
      </c>
      <c r="J28" s="1">
        <f t="shared" si="3"/>
        <v>1182.5420204005397</v>
      </c>
      <c r="K28" s="9">
        <f t="shared" si="4"/>
        <v>0.35476260612016192</v>
      </c>
      <c r="L28" s="9">
        <f t="shared" si="5"/>
        <v>0</v>
      </c>
      <c r="M28" s="9">
        <f t="shared" si="6"/>
        <v>3.4506919142228045</v>
      </c>
      <c r="N28" s="1">
        <f t="shared" si="23"/>
        <v>50161.875926349836</v>
      </c>
      <c r="O28" s="9"/>
      <c r="P28" s="53">
        <f t="shared" si="7"/>
        <v>2.6075000000000008E-2</v>
      </c>
      <c r="Q28" s="53">
        <f t="shared" si="24"/>
        <v>8.0000000000000057E-2</v>
      </c>
      <c r="R28" s="53">
        <f t="shared" si="25"/>
        <v>8.0000000000000016E-2</v>
      </c>
      <c r="S28" s="53">
        <f t="shared" si="8"/>
        <v>2.6075000000000008E-2</v>
      </c>
      <c r="T28" s="53">
        <f t="shared" si="26"/>
        <v>0.10606717749999982</v>
      </c>
      <c r="U28" s="3">
        <f t="shared" si="9"/>
        <v>0.10606717749999989</v>
      </c>
      <c r="W28" s="1">
        <f t="shared" si="10"/>
        <v>27555.062098135619</v>
      </c>
      <c r="X28" s="10">
        <f t="shared" si="27"/>
        <v>128.81466156274115</v>
      </c>
      <c r="Y28" s="1">
        <f t="shared" si="28"/>
        <v>213.91246744621927</v>
      </c>
      <c r="Z28" s="1"/>
      <c r="AA28" s="1">
        <f t="shared" si="36"/>
        <v>225.03591575342267</v>
      </c>
      <c r="AB28" s="1">
        <f t="shared" si="11"/>
        <v>28987.92532723867</v>
      </c>
      <c r="AC28" s="1"/>
      <c r="AD28" s="1">
        <f t="shared" si="29"/>
        <v>5.0911167252200187</v>
      </c>
      <c r="AE28" s="1">
        <f t="shared" si="12"/>
        <v>655.81047793562777</v>
      </c>
      <c r="AF28" s="9">
        <f t="shared" si="13"/>
        <v>0</v>
      </c>
      <c r="AG28" s="9">
        <f t="shared" si="14"/>
        <v>162.33238183253656</v>
      </c>
      <c r="AH28" s="9">
        <f t="shared" si="30"/>
        <v>2.192885942010284</v>
      </c>
      <c r="AI28" s="1">
        <f t="shared" si="31"/>
        <v>29481.403423341762</v>
      </c>
      <c r="AJ28" s="1"/>
      <c r="AK28" s="53">
        <f t="shared" si="15"/>
        <v>2.3800000000000002E-2</v>
      </c>
      <c r="AL28" s="53">
        <f t="shared" si="32"/>
        <v>5.2000000000000102E-2</v>
      </c>
      <c r="AM28" s="53">
        <f t="shared" si="33"/>
        <v>5.2000000000000088E-2</v>
      </c>
      <c r="AN28" s="53">
        <f t="shared" si="16"/>
        <v>2.3800000000000002E-2</v>
      </c>
      <c r="AO28" s="53">
        <f t="shared" si="34"/>
        <v>6.9908799999999979E-2</v>
      </c>
      <c r="AP28" s="3">
        <f t="shared" si="17"/>
        <v>6.9908800000000007E-2</v>
      </c>
      <c r="AQ28">
        <f t="shared" si="18"/>
        <v>16</v>
      </c>
      <c r="AR28" s="1">
        <f t="shared" si="19"/>
        <v>50161.875926349836</v>
      </c>
      <c r="AS28" s="1">
        <f t="shared" si="35"/>
        <v>29481.403423341762</v>
      </c>
    </row>
    <row r="29" spans="1:45" x14ac:dyDescent="0.25">
      <c r="A29">
        <v>17</v>
      </c>
      <c r="B29" s="1">
        <f t="shared" si="0"/>
        <v>50161.875926349843</v>
      </c>
      <c r="C29" s="10">
        <f t="shared" si="20"/>
        <v>146.41773417879585</v>
      </c>
      <c r="D29" s="1">
        <f t="shared" si="21"/>
        <v>342.59426433341338</v>
      </c>
      <c r="E29" s="1"/>
      <c r="F29" s="1">
        <f t="shared" si="1"/>
        <v>370.00180548008643</v>
      </c>
      <c r="G29" s="1">
        <f t="shared" si="2"/>
        <v>54174.826000457826</v>
      </c>
      <c r="H29" s="1"/>
      <c r="I29" s="1">
        <f t="shared" si="22"/>
        <v>8.9331454424937569</v>
      </c>
      <c r="J29" s="1">
        <f t="shared" si="3"/>
        <v>1307.9709147795725</v>
      </c>
      <c r="K29" s="9">
        <f t="shared" si="4"/>
        <v>0.39239127443387173</v>
      </c>
      <c r="L29" s="9">
        <f t="shared" si="5"/>
        <v>0</v>
      </c>
      <c r="M29" s="9">
        <f t="shared" si="6"/>
        <v>3.5339787648023049</v>
      </c>
      <c r="N29" s="1">
        <f t="shared" si="23"/>
        <v>55482.404523962963</v>
      </c>
      <c r="O29" s="9"/>
      <c r="P29" s="53">
        <f t="shared" si="7"/>
        <v>2.6075000000000008E-2</v>
      </c>
      <c r="Q29" s="53">
        <f t="shared" si="24"/>
        <v>8.0000000000000127E-2</v>
      </c>
      <c r="R29" s="53">
        <f t="shared" si="25"/>
        <v>8.0000000000000113E-2</v>
      </c>
      <c r="S29" s="53">
        <f t="shared" si="8"/>
        <v>2.6075000000000004E-2</v>
      </c>
      <c r="T29" s="53">
        <f t="shared" si="26"/>
        <v>0.10606717749999992</v>
      </c>
      <c r="U29" s="3">
        <f t="shared" si="9"/>
        <v>0.10606717749999989</v>
      </c>
      <c r="W29" s="1">
        <f t="shared" si="10"/>
        <v>29481.403423341762</v>
      </c>
      <c r="X29" s="10">
        <f t="shared" si="27"/>
        <v>131.00754750475144</v>
      </c>
      <c r="Y29" s="1">
        <f t="shared" si="28"/>
        <v>225.03591575342267</v>
      </c>
      <c r="Z29" s="1"/>
      <c r="AA29" s="1">
        <f t="shared" si="36"/>
        <v>236.73778337260066</v>
      </c>
      <c r="AB29" s="1">
        <f t="shared" si="11"/>
        <v>31014.436401355539</v>
      </c>
      <c r="AC29" s="1"/>
      <c r="AD29" s="1">
        <f t="shared" si="29"/>
        <v>5.3558547949314601</v>
      </c>
      <c r="AE29" s="1">
        <f t="shared" si="12"/>
        <v>701.65740147553402</v>
      </c>
      <c r="AF29" s="9">
        <f t="shared" si="13"/>
        <v>0</v>
      </c>
      <c r="AG29" s="9">
        <f t="shared" si="14"/>
        <v>173.68084384759101</v>
      </c>
      <c r="AH29" s="9">
        <f t="shared" si="30"/>
        <v>2.2302166984344991</v>
      </c>
      <c r="AI29" s="1">
        <f t="shared" si="31"/>
        <v>31542.412958983481</v>
      </c>
      <c r="AJ29" s="1"/>
      <c r="AK29" s="53">
        <f t="shared" si="15"/>
        <v>2.3800000000000002E-2</v>
      </c>
      <c r="AL29" s="53">
        <f t="shared" si="32"/>
        <v>5.2000000000000088E-2</v>
      </c>
      <c r="AM29" s="53">
        <f t="shared" si="33"/>
        <v>5.2000000000000011E-2</v>
      </c>
      <c r="AN29" s="53">
        <f t="shared" si="16"/>
        <v>2.3800000000000002E-2</v>
      </c>
      <c r="AO29" s="53">
        <f t="shared" si="34"/>
        <v>6.9908800000000174E-2</v>
      </c>
      <c r="AP29" s="3">
        <f t="shared" si="17"/>
        <v>6.9908800000000132E-2</v>
      </c>
      <c r="AQ29">
        <f t="shared" si="18"/>
        <v>17</v>
      </c>
      <c r="AR29" s="1">
        <f t="shared" si="19"/>
        <v>55482.404523962963</v>
      </c>
      <c r="AS29" s="1">
        <f t="shared" si="35"/>
        <v>31542.412958983481</v>
      </c>
    </row>
    <row r="30" spans="1:45" x14ac:dyDescent="0.25">
      <c r="A30">
        <v>18</v>
      </c>
      <c r="B30" s="1">
        <f t="shared" si="0"/>
        <v>55482.40452396297</v>
      </c>
      <c r="C30" s="10">
        <f t="shared" si="20"/>
        <v>149.95171294359815</v>
      </c>
      <c r="D30" s="1">
        <f t="shared" si="21"/>
        <v>370.00180548008649</v>
      </c>
      <c r="E30" s="1"/>
      <c r="F30" s="1">
        <f t="shared" si="1"/>
        <v>399.6019499184934</v>
      </c>
      <c r="G30" s="1">
        <f t="shared" si="2"/>
        <v>59920.996885880006</v>
      </c>
      <c r="H30" s="1"/>
      <c r="I30" s="1">
        <f t="shared" si="22"/>
        <v>9.6477970778932587</v>
      </c>
      <c r="J30" s="1">
        <f t="shared" si="3"/>
        <v>1446.7036979623349</v>
      </c>
      <c r="K30" s="9">
        <f t="shared" si="4"/>
        <v>0.43401110938870041</v>
      </c>
      <c r="L30" s="9">
        <f t="shared" si="5"/>
        <v>0</v>
      </c>
      <c r="M30" s="9">
        <f t="shared" si="6"/>
        <v>3.619275849749835</v>
      </c>
      <c r="N30" s="1">
        <f t="shared" si="23"/>
        <v>61367.266572732959</v>
      </c>
      <c r="O30" s="9"/>
      <c r="P30" s="53">
        <f t="shared" si="7"/>
        <v>2.6075000000000008E-2</v>
      </c>
      <c r="Q30" s="53">
        <f t="shared" si="24"/>
        <v>8.000000000000014E-2</v>
      </c>
      <c r="R30" s="53">
        <f t="shared" si="25"/>
        <v>8.0000000000000113E-2</v>
      </c>
      <c r="S30" s="53">
        <f t="shared" si="8"/>
        <v>2.6075000000000008E-2</v>
      </c>
      <c r="T30" s="53">
        <f t="shared" si="26"/>
        <v>0.10606717749999997</v>
      </c>
      <c r="U30" s="3">
        <f t="shared" si="9"/>
        <v>0.10606717750000008</v>
      </c>
      <c r="W30" s="1">
        <f t="shared" si="10"/>
        <v>31542.412958983481</v>
      </c>
      <c r="X30" s="10">
        <f t="shared" si="27"/>
        <v>133.23776420318595</v>
      </c>
      <c r="Y30" s="1">
        <f t="shared" si="28"/>
        <v>236.73778337260066</v>
      </c>
      <c r="Z30" s="1"/>
      <c r="AA30" s="1">
        <f t="shared" si="36"/>
        <v>249.04814810797592</v>
      </c>
      <c r="AB30" s="1">
        <f t="shared" si="11"/>
        <v>33182.618432850628</v>
      </c>
      <c r="AC30" s="1"/>
      <c r="AD30" s="1">
        <f t="shared" si="29"/>
        <v>5.6343592442678965</v>
      </c>
      <c r="AE30" s="1">
        <f t="shared" si="12"/>
        <v>750.70942842380691</v>
      </c>
      <c r="AF30" s="9">
        <f t="shared" si="13"/>
        <v>0</v>
      </c>
      <c r="AG30" s="9">
        <f t="shared" si="14"/>
        <v>185.8226632239635</v>
      </c>
      <c r="AH30" s="9">
        <f t="shared" si="30"/>
        <v>2.268182957758571</v>
      </c>
      <c r="AI30" s="1">
        <f t="shared" si="31"/>
        <v>33747.505198050472</v>
      </c>
      <c r="AJ30" s="1"/>
      <c r="AK30" s="53">
        <f t="shared" si="15"/>
        <v>2.3800000000000002E-2</v>
      </c>
      <c r="AL30" s="53">
        <f t="shared" si="32"/>
        <v>5.2000000000000081E-2</v>
      </c>
      <c r="AM30" s="53">
        <f t="shared" si="33"/>
        <v>5.2000000000000046E-2</v>
      </c>
      <c r="AN30" s="53">
        <f t="shared" si="16"/>
        <v>2.3800000000000002E-2</v>
      </c>
      <c r="AO30" s="53">
        <f t="shared" si="34"/>
        <v>6.9908800000000187E-2</v>
      </c>
      <c r="AP30" s="3">
        <f t="shared" si="17"/>
        <v>6.9908800000000215E-2</v>
      </c>
      <c r="AQ30">
        <f t="shared" si="18"/>
        <v>18</v>
      </c>
      <c r="AR30" s="1">
        <f t="shared" si="19"/>
        <v>61367.266572732959</v>
      </c>
      <c r="AS30" s="1">
        <f t="shared" si="35"/>
        <v>33747.505198050472</v>
      </c>
    </row>
    <row r="31" spans="1:45" x14ac:dyDescent="0.25">
      <c r="A31">
        <v>19</v>
      </c>
      <c r="B31" s="1">
        <f t="shared" si="0"/>
        <v>61367.266572732966</v>
      </c>
      <c r="C31" s="10">
        <f t="shared" si="20"/>
        <v>153.57098879334799</v>
      </c>
      <c r="D31" s="1">
        <f t="shared" si="21"/>
        <v>399.60194991849346</v>
      </c>
      <c r="E31" s="1"/>
      <c r="F31" s="1">
        <f t="shared" si="1"/>
        <v>431.57010591197292</v>
      </c>
      <c r="G31" s="1">
        <f t="shared" si="2"/>
        <v>66276.647898551601</v>
      </c>
      <c r="H31" s="1"/>
      <c r="I31" s="1">
        <f t="shared" si="22"/>
        <v>10.41962084412472</v>
      </c>
      <c r="J31" s="1">
        <f t="shared" si="3"/>
        <v>1600.1514758840126</v>
      </c>
      <c r="K31" s="9">
        <f t="shared" si="4"/>
        <v>0.48004544276520372</v>
      </c>
      <c r="L31" s="9">
        <f t="shared" si="5"/>
        <v>0</v>
      </c>
      <c r="M31" s="9">
        <f t="shared" si="6"/>
        <v>3.7066316886358468</v>
      </c>
      <c r="N31" s="1">
        <f t="shared" si="23"/>
        <v>67876.319328992846</v>
      </c>
      <c r="O31" s="9"/>
      <c r="P31" s="53">
        <f t="shared" si="7"/>
        <v>2.6075000000000008E-2</v>
      </c>
      <c r="Q31" s="53">
        <f t="shared" si="24"/>
        <v>8.0000000000000113E-2</v>
      </c>
      <c r="R31" s="53">
        <f t="shared" si="25"/>
        <v>8.000000000000014E-2</v>
      </c>
      <c r="S31" s="53">
        <f t="shared" si="8"/>
        <v>2.6075000000000008E-2</v>
      </c>
      <c r="T31" s="53">
        <f t="shared" si="26"/>
        <v>0.10606717749999997</v>
      </c>
      <c r="U31" s="3">
        <f t="shared" si="9"/>
        <v>0.10606717749999993</v>
      </c>
      <c r="W31" s="1">
        <f t="shared" si="10"/>
        <v>33747.505198050472</v>
      </c>
      <c r="X31" s="10">
        <f t="shared" si="27"/>
        <v>135.50594716094452</v>
      </c>
      <c r="Y31" s="1">
        <f t="shared" si="28"/>
        <v>249.04814810797592</v>
      </c>
      <c r="Z31" s="1"/>
      <c r="AA31" s="1">
        <f t="shared" si="36"/>
        <v>261.99865180959068</v>
      </c>
      <c r="AB31" s="1">
        <f t="shared" si="11"/>
        <v>35502.375468349099</v>
      </c>
      <c r="AC31" s="1"/>
      <c r="AD31" s="1">
        <f t="shared" si="29"/>
        <v>5.9273459249698277</v>
      </c>
      <c r="AE31" s="1">
        <f t="shared" si="12"/>
        <v>803.19062371360121</v>
      </c>
      <c r="AF31" s="9">
        <f t="shared" si="13"/>
        <v>0</v>
      </c>
      <c r="AG31" s="9">
        <f t="shared" si="14"/>
        <v>198.81330262275495</v>
      </c>
      <c r="AH31" s="9">
        <f t="shared" si="30"/>
        <v>2.306795538513235</v>
      </c>
      <c r="AI31" s="1">
        <f t="shared" si="31"/>
        <v>36106.752789439939</v>
      </c>
      <c r="AJ31" s="1"/>
      <c r="AK31" s="53">
        <f t="shared" si="15"/>
        <v>2.3800000000000002E-2</v>
      </c>
      <c r="AL31" s="53">
        <f t="shared" si="32"/>
        <v>5.2000000000000109E-2</v>
      </c>
      <c r="AM31" s="53">
        <f t="shared" si="33"/>
        <v>5.2000000000000109E-2</v>
      </c>
      <c r="AN31" s="53">
        <f t="shared" si="16"/>
        <v>2.3799999999999998E-2</v>
      </c>
      <c r="AO31" s="53">
        <f t="shared" si="34"/>
        <v>6.9908800000000063E-2</v>
      </c>
      <c r="AP31" s="3">
        <f t="shared" si="17"/>
        <v>6.9908799999999882E-2</v>
      </c>
      <c r="AQ31">
        <f t="shared" si="18"/>
        <v>19</v>
      </c>
      <c r="AR31" s="1">
        <f t="shared" si="19"/>
        <v>67876.319328992846</v>
      </c>
      <c r="AS31" s="1">
        <f t="shared" si="35"/>
        <v>36106.752789439939</v>
      </c>
    </row>
    <row r="32" spans="1:45" x14ac:dyDescent="0.25">
      <c r="A32">
        <v>20</v>
      </c>
      <c r="B32" s="1">
        <f t="shared" si="0"/>
        <v>67876.319328992846</v>
      </c>
      <c r="C32" s="10">
        <f t="shared" si="20"/>
        <v>157.27762048198383</v>
      </c>
      <c r="D32" s="1">
        <f t="shared" si="21"/>
        <v>431.57010591197297</v>
      </c>
      <c r="E32" s="1"/>
      <c r="F32" s="1">
        <f t="shared" si="1"/>
        <v>466.09571438493083</v>
      </c>
      <c r="G32" s="1">
        <f t="shared" si="2"/>
        <v>73306.424875312281</v>
      </c>
      <c r="H32" s="1"/>
      <c r="I32" s="1">
        <f t="shared" si="22"/>
        <v>11.253190511654699</v>
      </c>
      <c r="J32" s="1">
        <f t="shared" si="3"/>
        <v>1769.8750265034892</v>
      </c>
      <c r="K32" s="9">
        <f t="shared" si="4"/>
        <v>0.53096250795104671</v>
      </c>
      <c r="L32" s="9">
        <f t="shared" si="5"/>
        <v>0</v>
      </c>
      <c r="M32" s="9">
        <f t="shared" si="6"/>
        <v>3.7960959721125085</v>
      </c>
      <c r="N32" s="1">
        <f t="shared" si="23"/>
        <v>75075.768939307818</v>
      </c>
      <c r="O32" s="9"/>
      <c r="P32" s="53">
        <f t="shared" si="7"/>
        <v>2.6075000000000008E-2</v>
      </c>
      <c r="Q32" s="53">
        <f t="shared" si="24"/>
        <v>8.0000000000000099E-2</v>
      </c>
      <c r="R32" s="53">
        <f t="shared" si="25"/>
        <v>8.0000000000000085E-2</v>
      </c>
      <c r="S32" s="53">
        <f t="shared" si="8"/>
        <v>2.6075000000000011E-2</v>
      </c>
      <c r="T32" s="53">
        <f t="shared" si="26"/>
        <v>0.10606717750000012</v>
      </c>
      <c r="U32" s="3">
        <f t="shared" si="9"/>
        <v>0.10606717750000011</v>
      </c>
      <c r="W32" s="1">
        <f t="shared" si="10"/>
        <v>36106.752789439939</v>
      </c>
      <c r="X32" s="10">
        <f t="shared" si="27"/>
        <v>137.81274269945774</v>
      </c>
      <c r="Y32" s="1">
        <f t="shared" si="28"/>
        <v>261.99865180959068</v>
      </c>
      <c r="Z32" s="1"/>
      <c r="AA32" s="1">
        <f t="shared" si="36"/>
        <v>275.62258170368943</v>
      </c>
      <c r="AB32" s="1">
        <f t="shared" si="11"/>
        <v>37984.303934490825</v>
      </c>
      <c r="AC32" s="1"/>
      <c r="AD32" s="1">
        <f t="shared" si="29"/>
        <v>6.2355679130682589</v>
      </c>
      <c r="AE32" s="1">
        <f t="shared" si="12"/>
        <v>859.34071638867067</v>
      </c>
      <c r="AF32" s="9">
        <f t="shared" si="13"/>
        <v>0</v>
      </c>
      <c r="AG32" s="9">
        <f t="shared" si="14"/>
        <v>212.71210203314862</v>
      </c>
      <c r="AH32" s="9">
        <f t="shared" si="30"/>
        <v>2.3460654433992856</v>
      </c>
      <c r="AI32" s="1">
        <f t="shared" si="31"/>
        <v>38630.932548846344</v>
      </c>
      <c r="AJ32" s="1"/>
      <c r="AK32" s="53">
        <f t="shared" si="15"/>
        <v>2.3800000000000002E-2</v>
      </c>
      <c r="AL32" s="53">
        <f t="shared" si="32"/>
        <v>5.2000000000000018E-2</v>
      </c>
      <c r="AM32" s="53">
        <f t="shared" si="33"/>
        <v>5.2000000000000067E-2</v>
      </c>
      <c r="AN32" s="53">
        <f t="shared" si="16"/>
        <v>2.3800000000000002E-2</v>
      </c>
      <c r="AO32" s="53">
        <f t="shared" si="34"/>
        <v>6.9908800000000243E-2</v>
      </c>
      <c r="AP32" s="3">
        <f t="shared" si="17"/>
        <v>6.990880000000016E-2</v>
      </c>
      <c r="AQ32">
        <f t="shared" si="18"/>
        <v>20</v>
      </c>
      <c r="AR32" s="1">
        <f t="shared" si="19"/>
        <v>75075.768939307818</v>
      </c>
      <c r="AS32" s="1">
        <f t="shared" si="35"/>
        <v>38630.932548846344</v>
      </c>
    </row>
    <row r="33" spans="1:45" x14ac:dyDescent="0.25">
      <c r="A33">
        <v>21</v>
      </c>
      <c r="B33" s="1">
        <f t="shared" si="0"/>
        <v>75075.768939307818</v>
      </c>
      <c r="C33" s="10">
        <f t="shared" si="20"/>
        <v>161.07371645409634</v>
      </c>
      <c r="D33" s="1">
        <f t="shared" si="21"/>
        <v>466.09571438493083</v>
      </c>
      <c r="E33" s="1"/>
      <c r="F33" s="1">
        <f t="shared" si="1"/>
        <v>503.3833715357253</v>
      </c>
      <c r="G33" s="1">
        <f t="shared" si="2"/>
        <v>81081.830454452444</v>
      </c>
      <c r="H33" s="1"/>
      <c r="I33" s="1">
        <f t="shared" si="22"/>
        <v>12.153445752587075</v>
      </c>
      <c r="J33" s="1">
        <f t="shared" si="3"/>
        <v>1957.6006750924521</v>
      </c>
      <c r="K33" s="9">
        <f t="shared" si="4"/>
        <v>0.58728020252773561</v>
      </c>
      <c r="L33" s="9">
        <f t="shared" si="5"/>
        <v>0</v>
      </c>
      <c r="M33" s="9">
        <f t="shared" si="6"/>
        <v>3.8877195901792603</v>
      </c>
      <c r="N33" s="1">
        <f t="shared" si="23"/>
        <v>83038.843849342375</v>
      </c>
      <c r="O33" s="9"/>
      <c r="P33" s="53">
        <f t="shared" si="7"/>
        <v>2.6075000000000008E-2</v>
      </c>
      <c r="Q33" s="53">
        <f t="shared" si="24"/>
        <v>7.9999999999999988E-2</v>
      </c>
      <c r="R33" s="53">
        <f t="shared" si="25"/>
        <v>8.0000000000000043E-2</v>
      </c>
      <c r="S33" s="53">
        <f t="shared" si="8"/>
        <v>2.6075000000000011E-2</v>
      </c>
      <c r="T33" s="53">
        <f t="shared" si="26"/>
        <v>0.1060671775</v>
      </c>
      <c r="U33" s="3">
        <f t="shared" si="9"/>
        <v>0.1060671775000001</v>
      </c>
      <c r="W33" s="1">
        <f t="shared" si="10"/>
        <v>38630.932548846344</v>
      </c>
      <c r="X33" s="10">
        <f t="shared" si="27"/>
        <v>140.15880814285703</v>
      </c>
      <c r="Y33" s="1">
        <f t="shared" si="28"/>
        <v>275.62258170368943</v>
      </c>
      <c r="Z33" s="1"/>
      <c r="AA33" s="1">
        <f t="shared" si="36"/>
        <v>289.9549559522813</v>
      </c>
      <c r="AB33" s="1">
        <f t="shared" si="11"/>
        <v>40639.741041386354</v>
      </c>
      <c r="AC33" s="1"/>
      <c r="AD33" s="1">
        <f t="shared" si="29"/>
        <v>6.559817444547809</v>
      </c>
      <c r="AE33" s="1">
        <f t="shared" si="12"/>
        <v>919.41619466254303</v>
      </c>
      <c r="AF33" s="9">
        <f t="shared" si="13"/>
        <v>0</v>
      </c>
      <c r="AG33" s="9">
        <f t="shared" si="14"/>
        <v>227.58254983176357</v>
      </c>
      <c r="AH33" s="9">
        <f t="shared" si="30"/>
        <v>2.3860038624228119</v>
      </c>
      <c r="AI33" s="1">
        <f t="shared" si="31"/>
        <v>41331.574686217136</v>
      </c>
      <c r="AJ33" s="1"/>
      <c r="AK33" s="53">
        <f t="shared" si="15"/>
        <v>2.3800000000000002E-2</v>
      </c>
      <c r="AL33" s="53">
        <f t="shared" si="32"/>
        <v>5.2000000000000109E-2</v>
      </c>
      <c r="AM33" s="53">
        <f t="shared" si="33"/>
        <v>5.2000000000000136E-2</v>
      </c>
      <c r="AN33" s="53">
        <f t="shared" si="16"/>
        <v>2.3800000000000002E-2</v>
      </c>
      <c r="AO33" s="53">
        <f t="shared" si="34"/>
        <v>6.9908800000000035E-2</v>
      </c>
      <c r="AP33" s="3">
        <f t="shared" si="17"/>
        <v>6.990880000000009E-2</v>
      </c>
      <c r="AQ33">
        <f t="shared" si="18"/>
        <v>21</v>
      </c>
      <c r="AR33" s="1">
        <f t="shared" si="19"/>
        <v>83038.843849342375</v>
      </c>
      <c r="AS33" s="1">
        <f t="shared" si="35"/>
        <v>41331.574686217136</v>
      </c>
    </row>
    <row r="34" spans="1:45" x14ac:dyDescent="0.25">
      <c r="A34">
        <v>22</v>
      </c>
      <c r="B34" s="1">
        <f t="shared" si="0"/>
        <v>83038.843849342375</v>
      </c>
      <c r="C34" s="10">
        <f t="shared" si="20"/>
        <v>164.96143604427562</v>
      </c>
      <c r="D34" s="1">
        <f t="shared" si="21"/>
        <v>503.3833715357253</v>
      </c>
      <c r="E34" s="1"/>
      <c r="F34" s="1">
        <f t="shared" si="1"/>
        <v>543.65404125858333</v>
      </c>
      <c r="G34" s="1">
        <f t="shared" si="2"/>
        <v>89681.95135728977</v>
      </c>
      <c r="H34" s="1"/>
      <c r="I34" s="1">
        <f t="shared" si="22"/>
        <v>13.125721412794041</v>
      </c>
      <c r="J34" s="1">
        <f t="shared" si="3"/>
        <v>2165.2378533716033</v>
      </c>
      <c r="K34" s="9">
        <f t="shared" si="4"/>
        <v>0.64957135601148097</v>
      </c>
      <c r="L34" s="9">
        <f t="shared" si="5"/>
        <v>0</v>
      </c>
      <c r="M34" s="9">
        <f t="shared" si="6"/>
        <v>3.9815546611305845</v>
      </c>
      <c r="N34" s="1">
        <f t="shared" si="23"/>
        <v>91846.539639305367</v>
      </c>
      <c r="O34" s="9"/>
      <c r="P34" s="53">
        <f t="shared" si="7"/>
        <v>2.6075000000000008E-2</v>
      </c>
      <c r="Q34" s="53">
        <f t="shared" si="24"/>
        <v>8.0000000000000016E-2</v>
      </c>
      <c r="R34" s="53">
        <f t="shared" si="25"/>
        <v>8.0000000000000016E-2</v>
      </c>
      <c r="S34" s="53">
        <f t="shared" si="8"/>
        <v>2.6075000000000011E-2</v>
      </c>
      <c r="T34" s="53">
        <f t="shared" si="26"/>
        <v>0.1060671775000001</v>
      </c>
      <c r="U34" s="3">
        <f t="shared" si="9"/>
        <v>0.10606717750000014</v>
      </c>
      <c r="W34" s="1">
        <f t="shared" si="10"/>
        <v>41331.574686217136</v>
      </c>
      <c r="X34" s="10">
        <f t="shared" si="27"/>
        <v>142.54481200527985</v>
      </c>
      <c r="Y34" s="1">
        <f t="shared" si="28"/>
        <v>289.9549559522813</v>
      </c>
      <c r="Z34" s="1"/>
      <c r="AA34" s="1">
        <f t="shared" si="36"/>
        <v>305.03261366179993</v>
      </c>
      <c r="AB34" s="1">
        <f t="shared" si="11"/>
        <v>43480.816569900431</v>
      </c>
      <c r="AC34" s="1"/>
      <c r="AD34" s="1">
        <f t="shared" si="29"/>
        <v>6.9009279516642952</v>
      </c>
      <c r="AE34" s="1">
        <f t="shared" si="12"/>
        <v>983.69147753196796</v>
      </c>
      <c r="AF34" s="9">
        <f t="shared" si="13"/>
        <v>0</v>
      </c>
      <c r="AG34" s="9">
        <f t="shared" si="14"/>
        <v>243.4925727914424</v>
      </c>
      <c r="AH34" s="9">
        <f t="shared" si="30"/>
        <v>2.4266221760837987</v>
      </c>
      <c r="AI34" s="1">
        <f t="shared" si="31"/>
        <v>44221.015474640961</v>
      </c>
      <c r="AJ34" s="1"/>
      <c r="AK34" s="53">
        <f t="shared" si="15"/>
        <v>2.3800000000000002E-2</v>
      </c>
      <c r="AL34" s="53">
        <f t="shared" si="32"/>
        <v>5.2000000000000011E-2</v>
      </c>
      <c r="AM34" s="53">
        <f t="shared" si="33"/>
        <v>5.2000000000000039E-2</v>
      </c>
      <c r="AN34" s="53">
        <f t="shared" si="16"/>
        <v>2.3800000000000002E-2</v>
      </c>
      <c r="AO34" s="53">
        <f t="shared" si="34"/>
        <v>6.990880000000009E-2</v>
      </c>
      <c r="AP34" s="3">
        <f t="shared" si="17"/>
        <v>6.9908800000000187E-2</v>
      </c>
      <c r="AQ34">
        <f t="shared" si="18"/>
        <v>22</v>
      </c>
      <c r="AR34" s="1">
        <f t="shared" si="19"/>
        <v>91846.539639305367</v>
      </c>
      <c r="AS34" s="1">
        <f t="shared" si="35"/>
        <v>44221.015474640961</v>
      </c>
    </row>
    <row r="35" spans="1:45" x14ac:dyDescent="0.25">
      <c r="A35">
        <v>23</v>
      </c>
      <c r="B35" s="1">
        <f t="shared" si="0"/>
        <v>91846.539639305367</v>
      </c>
      <c r="C35" s="10">
        <f t="shared" si="20"/>
        <v>168.9429907054062</v>
      </c>
      <c r="D35" s="1">
        <f t="shared" si="21"/>
        <v>543.65404125858333</v>
      </c>
      <c r="E35" s="1"/>
      <c r="F35" s="1">
        <f t="shared" si="1"/>
        <v>587.14636455926995</v>
      </c>
      <c r="G35" s="1">
        <f t="shared" si="2"/>
        <v>99194.262810449785</v>
      </c>
      <c r="H35" s="1"/>
      <c r="I35" s="1">
        <f t="shared" si="22"/>
        <v>14.175779125817565</v>
      </c>
      <c r="J35" s="1">
        <f t="shared" si="3"/>
        <v>2394.8985210948881</v>
      </c>
      <c r="K35" s="9">
        <f t="shared" si="4"/>
        <v>0.71846955632846632</v>
      </c>
      <c r="L35" s="9">
        <f t="shared" si="5"/>
        <v>0</v>
      </c>
      <c r="M35" s="9">
        <f t="shared" si="6"/>
        <v>4.0776545612024773</v>
      </c>
      <c r="N35" s="1">
        <f t="shared" si="23"/>
        <v>101588.44286198834</v>
      </c>
      <c r="O35" s="9"/>
      <c r="P35" s="53">
        <f t="shared" si="7"/>
        <v>2.6075000000000008E-2</v>
      </c>
      <c r="Q35" s="53">
        <f t="shared" si="24"/>
        <v>8.0000000000000016E-2</v>
      </c>
      <c r="R35" s="53">
        <f t="shared" si="25"/>
        <v>8.0000000000000016E-2</v>
      </c>
      <c r="S35" s="53">
        <f t="shared" si="8"/>
        <v>2.6075000000000008E-2</v>
      </c>
      <c r="T35" s="53">
        <f t="shared" si="26"/>
        <v>0.10606717749999989</v>
      </c>
      <c r="U35" s="3">
        <f t="shared" si="9"/>
        <v>0.10606717749999983</v>
      </c>
      <c r="W35" s="1">
        <f t="shared" si="10"/>
        <v>44221.015474640961</v>
      </c>
      <c r="X35" s="10">
        <f t="shared" si="27"/>
        <v>144.97143418136366</v>
      </c>
      <c r="Y35" s="1">
        <f t="shared" si="28"/>
        <v>305.03261366179993</v>
      </c>
      <c r="Z35" s="1"/>
      <c r="AA35" s="1">
        <f t="shared" si="36"/>
        <v>320.89430957221356</v>
      </c>
      <c r="AB35" s="1">
        <f t="shared" si="11"/>
        <v>46520.50827932229</v>
      </c>
      <c r="AC35" s="1"/>
      <c r="AD35" s="1">
        <f t="shared" si="29"/>
        <v>7.259776205150839</v>
      </c>
      <c r="AE35" s="1">
        <f t="shared" si="12"/>
        <v>1052.4601682964549</v>
      </c>
      <c r="AF35" s="9">
        <f t="shared" si="13"/>
        <v>0</v>
      </c>
      <c r="AG35" s="9">
        <f t="shared" si="14"/>
        <v>260.5148463642048</v>
      </c>
      <c r="AH35" s="9">
        <f t="shared" si="30"/>
        <v>2.4679319586190167</v>
      </c>
      <c r="AI35" s="1">
        <f t="shared" si="31"/>
        <v>47312.453601254536</v>
      </c>
      <c r="AJ35" s="1"/>
      <c r="AK35" s="53">
        <f t="shared" si="15"/>
        <v>2.3800000000000002E-2</v>
      </c>
      <c r="AL35" s="53">
        <f t="shared" si="32"/>
        <v>5.2000000000000067E-2</v>
      </c>
      <c r="AM35" s="53">
        <f t="shared" si="33"/>
        <v>5.2000000000000018E-2</v>
      </c>
      <c r="AN35" s="53">
        <f t="shared" si="16"/>
        <v>2.3800000000000002E-2</v>
      </c>
      <c r="AO35" s="53">
        <f t="shared" si="34"/>
        <v>6.9908799999999979E-2</v>
      </c>
      <c r="AP35" s="3">
        <f t="shared" si="17"/>
        <v>6.9908799999999896E-2</v>
      </c>
      <c r="AQ35">
        <f t="shared" si="18"/>
        <v>23</v>
      </c>
      <c r="AR35" s="1">
        <f t="shared" si="19"/>
        <v>101588.44286198834</v>
      </c>
      <c r="AS35" s="1">
        <f t="shared" si="35"/>
        <v>47312.453601254536</v>
      </c>
    </row>
    <row r="36" spans="1:45" x14ac:dyDescent="0.25">
      <c r="A36">
        <v>24</v>
      </c>
      <c r="B36" s="1">
        <f t="shared" si="0"/>
        <v>101588.44286198837</v>
      </c>
      <c r="C36" s="10">
        <f t="shared" si="20"/>
        <v>173.02064526660868</v>
      </c>
      <c r="D36" s="1">
        <f t="shared" si="21"/>
        <v>587.14636455927007</v>
      </c>
      <c r="E36" s="1"/>
      <c r="F36" s="1">
        <f t="shared" si="1"/>
        <v>634.11807372401165</v>
      </c>
      <c r="G36" s="1">
        <f t="shared" si="2"/>
        <v>109715.51829094744</v>
      </c>
      <c r="H36" s="1"/>
      <c r="I36" s="1">
        <f t="shared" si="22"/>
        <v>15.309841455882971</v>
      </c>
      <c r="J36" s="1">
        <f t="shared" si="3"/>
        <v>2648.9186476263471</v>
      </c>
      <c r="K36" s="9">
        <f t="shared" si="4"/>
        <v>0.79467559428790402</v>
      </c>
      <c r="L36" s="9">
        <f t="shared" si="5"/>
        <v>0</v>
      </c>
      <c r="M36" s="9">
        <f t="shared" si="6"/>
        <v>4.1760739549344663</v>
      </c>
      <c r="N36" s="1">
        <f t="shared" si="23"/>
        <v>112363.6422629795</v>
      </c>
      <c r="O36" s="9"/>
      <c r="P36" s="53">
        <f t="shared" si="7"/>
        <v>2.6075000000000008E-2</v>
      </c>
      <c r="Q36" s="53">
        <f t="shared" si="24"/>
        <v>8.0000000000000071E-2</v>
      </c>
      <c r="R36" s="53">
        <f t="shared" si="25"/>
        <v>8.0000000000000127E-2</v>
      </c>
      <c r="S36" s="53">
        <f t="shared" si="8"/>
        <v>2.6075000000000004E-2</v>
      </c>
      <c r="T36" s="53">
        <f t="shared" si="26"/>
        <v>0.1060671775</v>
      </c>
      <c r="U36" s="3">
        <f t="shared" si="9"/>
        <v>0.1060671775</v>
      </c>
      <c r="W36" s="1">
        <f t="shared" si="10"/>
        <v>47312.453601254536</v>
      </c>
      <c r="X36" s="10">
        <f t="shared" si="27"/>
        <v>147.43936613998267</v>
      </c>
      <c r="Y36" s="1">
        <f t="shared" si="28"/>
        <v>320.89430957221356</v>
      </c>
      <c r="Z36" s="1"/>
      <c r="AA36" s="1">
        <f t="shared" si="36"/>
        <v>337.58081366996868</v>
      </c>
      <c r="AB36" s="1">
        <f t="shared" si="11"/>
        <v>49772.701188519779</v>
      </c>
      <c r="AC36" s="1"/>
      <c r="AD36" s="1">
        <f t="shared" si="29"/>
        <v>7.6372845678186829</v>
      </c>
      <c r="AE36" s="1">
        <f t="shared" si="12"/>
        <v>1126.036395709858</v>
      </c>
      <c r="AF36" s="9">
        <f t="shared" si="13"/>
        <v>0</v>
      </c>
      <c r="AG36" s="9">
        <f t="shared" si="14"/>
        <v>278.72712665571078</v>
      </c>
      <c r="AH36" s="9">
        <f t="shared" si="30"/>
        <v>2.5099449813001153</v>
      </c>
      <c r="AI36" s="1">
        <f t="shared" si="31"/>
        <v>50620.010457573924</v>
      </c>
      <c r="AJ36" s="1"/>
      <c r="AK36" s="53">
        <f t="shared" si="15"/>
        <v>2.3800000000000002E-2</v>
      </c>
      <c r="AL36" s="53">
        <f t="shared" si="32"/>
        <v>5.2000000000000039E-2</v>
      </c>
      <c r="AM36" s="53">
        <f t="shared" si="33"/>
        <v>5.2000000000000109E-2</v>
      </c>
      <c r="AN36" s="53">
        <f t="shared" si="16"/>
        <v>2.3800000000000002E-2</v>
      </c>
      <c r="AO36" s="53">
        <f t="shared" si="34"/>
        <v>6.9908800000000146E-2</v>
      </c>
      <c r="AP36" s="3">
        <f t="shared" si="17"/>
        <v>6.9908800000000104E-2</v>
      </c>
      <c r="AQ36">
        <f t="shared" si="18"/>
        <v>24</v>
      </c>
      <c r="AR36" s="1">
        <f t="shared" si="19"/>
        <v>112363.6422629795</v>
      </c>
      <c r="AS36" s="1">
        <f t="shared" si="35"/>
        <v>50620.010457573924</v>
      </c>
    </row>
    <row r="37" spans="1:45" x14ac:dyDescent="0.25">
      <c r="A37">
        <v>25</v>
      </c>
      <c r="B37" s="1">
        <f t="shared" si="0"/>
        <v>112363.64226297951</v>
      </c>
      <c r="C37" s="10">
        <f t="shared" si="20"/>
        <v>177.19671922154316</v>
      </c>
      <c r="D37" s="1">
        <f t="shared" si="21"/>
        <v>634.11807372401177</v>
      </c>
      <c r="E37" s="1"/>
      <c r="F37" s="1">
        <f t="shared" si="1"/>
        <v>684.84751962193275</v>
      </c>
      <c r="G37" s="1">
        <f t="shared" si="2"/>
        <v>121352.73364401789</v>
      </c>
      <c r="H37" s="1"/>
      <c r="I37" s="1">
        <f t="shared" si="22"/>
        <v>16.53462877235361</v>
      </c>
      <c r="J37" s="1">
        <f t="shared" si="3"/>
        <v>2929.8819720071915</v>
      </c>
      <c r="K37" s="9">
        <f t="shared" si="4"/>
        <v>0.87896459160215734</v>
      </c>
      <c r="L37" s="9">
        <f t="shared" si="5"/>
        <v>0</v>
      </c>
      <c r="M37" s="9">
        <f t="shared" si="6"/>
        <v>4.2768688262644705</v>
      </c>
      <c r="N37" s="1">
        <f t="shared" si="23"/>
        <v>124281.73665143347</v>
      </c>
      <c r="O37" s="9"/>
      <c r="P37" s="53">
        <f t="shared" si="7"/>
        <v>2.6075000000000004E-2</v>
      </c>
      <c r="Q37" s="53">
        <f t="shared" si="24"/>
        <v>8.0000000000000099E-2</v>
      </c>
      <c r="R37" s="53">
        <f t="shared" si="25"/>
        <v>8.0000000000000154E-2</v>
      </c>
      <c r="S37" s="53">
        <f t="shared" si="8"/>
        <v>2.6075000000000008E-2</v>
      </c>
      <c r="T37" s="53">
        <f t="shared" si="26"/>
        <v>0.10606717750000016</v>
      </c>
      <c r="U37" s="3">
        <f t="shared" si="9"/>
        <v>0.10606717750000008</v>
      </c>
      <c r="W37" s="1">
        <f t="shared" si="10"/>
        <v>50620.010457573924</v>
      </c>
      <c r="X37" s="10">
        <f t="shared" si="27"/>
        <v>149.94931112128279</v>
      </c>
      <c r="Y37" s="1">
        <f t="shared" si="28"/>
        <v>337.58081366996868</v>
      </c>
      <c r="Z37" s="1"/>
      <c r="AA37" s="1">
        <f t="shared" si="36"/>
        <v>355.13501598080705</v>
      </c>
      <c r="AB37" s="1">
        <f t="shared" si="11"/>
        <v>53252.251001367775</v>
      </c>
      <c r="AC37" s="1"/>
      <c r="AD37" s="1">
        <f t="shared" si="29"/>
        <v>8.0344233653452548</v>
      </c>
      <c r="AE37" s="1">
        <f t="shared" si="12"/>
        <v>1204.7562488902595</v>
      </c>
      <c r="AF37" s="9">
        <f t="shared" si="13"/>
        <v>0</v>
      </c>
      <c r="AG37" s="9">
        <f t="shared" si="14"/>
        <v>298.21260560765955</v>
      </c>
      <c r="AH37" s="9">
        <f t="shared" si="30"/>
        <v>2.5526732157878604</v>
      </c>
      <c r="AI37" s="1">
        <f t="shared" si="31"/>
        <v>54158.79464465037</v>
      </c>
      <c r="AJ37" s="1"/>
      <c r="AK37" s="53">
        <f t="shared" si="15"/>
        <v>2.3800000000000002E-2</v>
      </c>
      <c r="AL37" s="53">
        <f t="shared" si="32"/>
        <v>5.2000000000000046E-2</v>
      </c>
      <c r="AM37" s="53">
        <f t="shared" si="33"/>
        <v>5.2000000000000046E-2</v>
      </c>
      <c r="AN37" s="53">
        <f t="shared" si="16"/>
        <v>2.3800000000000002E-2</v>
      </c>
      <c r="AO37" s="53">
        <f t="shared" si="34"/>
        <v>6.9908800000000132E-2</v>
      </c>
      <c r="AP37" s="3">
        <f t="shared" si="17"/>
        <v>6.9908800000000035E-2</v>
      </c>
      <c r="AQ37">
        <f t="shared" si="18"/>
        <v>25</v>
      </c>
      <c r="AR37" s="1">
        <f t="shared" si="19"/>
        <v>124281.73665143347</v>
      </c>
      <c r="AS37" s="1">
        <f t="shared" si="35"/>
        <v>54158.79464465037</v>
      </c>
    </row>
    <row r="38" spans="1:45" x14ac:dyDescent="0.25">
      <c r="A38">
        <v>26</v>
      </c>
      <c r="B38" s="1">
        <f t="shared" si="0"/>
        <v>124281.73665143347</v>
      </c>
      <c r="C38" s="10">
        <f t="shared" si="20"/>
        <v>181.47358804780762</v>
      </c>
      <c r="D38" s="1">
        <f t="shared" si="21"/>
        <v>684.84751962193275</v>
      </c>
      <c r="E38" s="1"/>
      <c r="F38" s="1">
        <f t="shared" si="1"/>
        <v>739.63532119168735</v>
      </c>
      <c r="G38" s="1">
        <f t="shared" si="2"/>
        <v>134224.27558354815</v>
      </c>
      <c r="H38" s="1"/>
      <c r="I38" s="1">
        <f t="shared" si="22"/>
        <v>17.857399074141899</v>
      </c>
      <c r="J38" s="1">
        <f t="shared" si="3"/>
        <v>3240.6462831861281</v>
      </c>
      <c r="K38" s="9">
        <f t="shared" si="4"/>
        <v>0.97219388495583836</v>
      </c>
      <c r="L38" s="9">
        <f t="shared" si="5"/>
        <v>0</v>
      </c>
      <c r="M38" s="9">
        <f t="shared" si="6"/>
        <v>4.3800965103741492</v>
      </c>
      <c r="N38" s="1">
        <f t="shared" si="23"/>
        <v>137463.94967284932</v>
      </c>
      <c r="O38" s="9"/>
      <c r="P38" s="53">
        <f t="shared" si="7"/>
        <v>2.6075000000000004E-2</v>
      </c>
      <c r="Q38" s="53">
        <f t="shared" si="24"/>
        <v>0.08</v>
      </c>
      <c r="R38" s="53">
        <f t="shared" si="25"/>
        <v>8.0000000000000071E-2</v>
      </c>
      <c r="S38" s="53">
        <f t="shared" si="8"/>
        <v>2.6075000000000004E-2</v>
      </c>
      <c r="T38" s="53">
        <f t="shared" si="26"/>
        <v>0.10606717750000001</v>
      </c>
      <c r="U38" s="3">
        <f t="shared" si="9"/>
        <v>0.10606717750000003</v>
      </c>
      <c r="W38" s="1">
        <f t="shared" si="10"/>
        <v>54158.79464465037</v>
      </c>
      <c r="X38" s="10">
        <f t="shared" si="27"/>
        <v>152.50198433707064</v>
      </c>
      <c r="Y38" s="1">
        <f t="shared" si="28"/>
        <v>355.13501598080705</v>
      </c>
      <c r="Z38" s="1"/>
      <c r="AA38" s="1">
        <f t="shared" si="36"/>
        <v>373.60203681180906</v>
      </c>
      <c r="AB38" s="1">
        <f t="shared" si="11"/>
        <v>56975.051966172192</v>
      </c>
      <c r="AC38" s="1"/>
      <c r="AD38" s="1">
        <f t="shared" si="29"/>
        <v>8.452213380343208</v>
      </c>
      <c r="AE38" s="1">
        <f t="shared" si="12"/>
        <v>1288.9793125426788</v>
      </c>
      <c r="AF38" s="9">
        <f t="shared" si="13"/>
        <v>0</v>
      </c>
      <c r="AG38" s="9">
        <f t="shared" si="14"/>
        <v>319.0602910105643</v>
      </c>
      <c r="AH38" s="9">
        <f t="shared" si="30"/>
        <v>2.5961288375434703</v>
      </c>
      <c r="AI38" s="1">
        <f t="shared" si="31"/>
        <v>57944.970987704306</v>
      </c>
      <c r="AJ38" s="1"/>
      <c r="AK38" s="53">
        <f t="shared" si="15"/>
        <v>2.3800000000000002E-2</v>
      </c>
      <c r="AL38" s="53">
        <f t="shared" si="32"/>
        <v>5.1999999999999998E-2</v>
      </c>
      <c r="AM38" s="53">
        <f t="shared" si="33"/>
        <v>5.2000000000000018E-2</v>
      </c>
      <c r="AN38" s="53">
        <f t="shared" si="16"/>
        <v>2.3800000000000002E-2</v>
      </c>
      <c r="AO38" s="53">
        <f t="shared" si="34"/>
        <v>6.9908800000000035E-2</v>
      </c>
      <c r="AP38" s="3">
        <f t="shared" si="17"/>
        <v>6.9908800000000035E-2</v>
      </c>
      <c r="AQ38">
        <f t="shared" si="18"/>
        <v>26</v>
      </c>
      <c r="AR38" s="1">
        <f t="shared" si="19"/>
        <v>137463.94967284932</v>
      </c>
      <c r="AS38" s="1">
        <f t="shared" si="35"/>
        <v>57944.970987704306</v>
      </c>
    </row>
    <row r="39" spans="1:45" x14ac:dyDescent="0.25">
      <c r="A39">
        <v>27</v>
      </c>
      <c r="B39" s="1">
        <f t="shared" si="0"/>
        <v>137463.94967284935</v>
      </c>
      <c r="C39" s="10">
        <f t="shared" si="20"/>
        <v>185.85368455818178</v>
      </c>
      <c r="D39" s="1">
        <f t="shared" si="21"/>
        <v>739.63532119168747</v>
      </c>
      <c r="E39" s="1"/>
      <c r="F39" s="1">
        <f t="shared" si="1"/>
        <v>798.80614688702246</v>
      </c>
      <c r="G39" s="1">
        <f t="shared" si="2"/>
        <v>148461.06564667731</v>
      </c>
      <c r="H39" s="1"/>
      <c r="I39" s="1">
        <f t="shared" si="22"/>
        <v>19.285991000073253</v>
      </c>
      <c r="J39" s="1">
        <f t="shared" si="3"/>
        <v>3584.3724877195473</v>
      </c>
      <c r="K39" s="9">
        <f t="shared" si="4"/>
        <v>1.0753117463158641</v>
      </c>
      <c r="L39" s="9">
        <f t="shared" si="5"/>
        <v>0</v>
      </c>
      <c r="M39" s="9">
        <f t="shared" si="6"/>
        <v>4.4858157263029019</v>
      </c>
      <c r="N39" s="1">
        <f t="shared" si="23"/>
        <v>152044.36282265052</v>
      </c>
      <c r="O39" s="9"/>
      <c r="P39" s="53">
        <f t="shared" si="7"/>
        <v>2.6075000000000001E-2</v>
      </c>
      <c r="Q39" s="53">
        <f t="shared" si="24"/>
        <v>8.0000000000000099E-2</v>
      </c>
      <c r="R39" s="53">
        <f t="shared" si="25"/>
        <v>8.000000000000014E-2</v>
      </c>
      <c r="S39" s="53">
        <f t="shared" si="8"/>
        <v>2.6075000000000004E-2</v>
      </c>
      <c r="T39" s="53">
        <f t="shared" si="26"/>
        <v>0.10606717750000004</v>
      </c>
      <c r="U39" s="3">
        <f t="shared" si="9"/>
        <v>0.10606717749999993</v>
      </c>
      <c r="W39" s="1">
        <f t="shared" si="10"/>
        <v>57944.970987704306</v>
      </c>
      <c r="X39" s="10">
        <f t="shared" si="27"/>
        <v>155.0981131746141</v>
      </c>
      <c r="Y39" s="1">
        <f t="shared" si="28"/>
        <v>373.60203681180906</v>
      </c>
      <c r="Z39" s="1"/>
      <c r="AA39" s="1">
        <f t="shared" si="36"/>
        <v>393.02934272602317</v>
      </c>
      <c r="AB39" s="1">
        <f t="shared" si="11"/>
        <v>60958.109479064937</v>
      </c>
      <c r="AC39" s="1"/>
      <c r="AD39" s="1">
        <f t="shared" si="29"/>
        <v>8.891728476121056</v>
      </c>
      <c r="AE39" s="1">
        <f t="shared" si="12"/>
        <v>1379.0903095073625</v>
      </c>
      <c r="AF39" s="9">
        <f t="shared" si="13"/>
        <v>0</v>
      </c>
      <c r="AG39" s="9">
        <f t="shared" si="14"/>
        <v>341.36541308276367</v>
      </c>
      <c r="AH39" s="9">
        <f t="shared" si="30"/>
        <v>2.6403242292980305</v>
      </c>
      <c r="AI39" s="1">
        <f t="shared" si="31"/>
        <v>61995.834375489525</v>
      </c>
      <c r="AJ39" s="1"/>
      <c r="AK39" s="53">
        <f t="shared" si="15"/>
        <v>2.3800000000000002E-2</v>
      </c>
      <c r="AL39" s="53">
        <f t="shared" si="32"/>
        <v>5.2000000000000136E-2</v>
      </c>
      <c r="AM39" s="53">
        <f t="shared" si="33"/>
        <v>5.2000000000000102E-2</v>
      </c>
      <c r="AN39" s="53">
        <f t="shared" si="16"/>
        <v>2.3799999999999998E-2</v>
      </c>
      <c r="AO39" s="53">
        <f t="shared" si="34"/>
        <v>6.9908800000000118E-2</v>
      </c>
      <c r="AP39" s="3">
        <f t="shared" si="17"/>
        <v>6.9908799999999938E-2</v>
      </c>
      <c r="AQ39">
        <f t="shared" si="18"/>
        <v>27</v>
      </c>
      <c r="AR39" s="1">
        <f t="shared" si="19"/>
        <v>152044.36282265052</v>
      </c>
      <c r="AS39" s="1">
        <f t="shared" si="35"/>
        <v>61995.834375489525</v>
      </c>
    </row>
    <row r="40" spans="1:45" x14ac:dyDescent="0.25">
      <c r="A40">
        <v>28</v>
      </c>
      <c r="B40" s="1">
        <f t="shared" si="0"/>
        <v>152044.36282265052</v>
      </c>
      <c r="C40" s="10">
        <f t="shared" si="20"/>
        <v>190.33950028448467</v>
      </c>
      <c r="D40" s="1">
        <f t="shared" si="21"/>
        <v>798.80614688702246</v>
      </c>
      <c r="E40" s="1"/>
      <c r="F40" s="1">
        <f t="shared" si="1"/>
        <v>862.71063863798429</v>
      </c>
      <c r="G40" s="1">
        <f t="shared" si="2"/>
        <v>164207.91184846257</v>
      </c>
      <c r="H40" s="1"/>
      <c r="I40" s="1">
        <f t="shared" si="22"/>
        <v>20.828870280079116</v>
      </c>
      <c r="J40" s="1">
        <f t="shared" si="3"/>
        <v>3964.556760600613</v>
      </c>
      <c r="K40" s="9">
        <f t="shared" si="4"/>
        <v>1.1893670281801838</v>
      </c>
      <c r="L40" s="9">
        <f t="shared" si="5"/>
        <v>0</v>
      </c>
      <c r="M40" s="9">
        <f t="shared" si="6"/>
        <v>4.5940866103490396</v>
      </c>
      <c r="N40" s="1">
        <f t="shared" si="23"/>
        <v>168171.279242035</v>
      </c>
      <c r="O40" s="9"/>
      <c r="P40" s="53">
        <f t="shared" si="7"/>
        <v>2.6075000000000004E-2</v>
      </c>
      <c r="Q40" s="53">
        <f t="shared" si="24"/>
        <v>8.000000000000014E-2</v>
      </c>
      <c r="R40" s="53">
        <f t="shared" si="25"/>
        <v>0.08</v>
      </c>
      <c r="S40" s="53">
        <f t="shared" si="8"/>
        <v>2.6075000000000004E-2</v>
      </c>
      <c r="T40" s="53">
        <f t="shared" si="26"/>
        <v>0.1060671775</v>
      </c>
      <c r="U40" s="3">
        <f t="shared" si="9"/>
        <v>0.10606717750000003</v>
      </c>
      <c r="W40" s="1">
        <f t="shared" si="10"/>
        <v>61995.834375489525</v>
      </c>
      <c r="X40" s="10">
        <f t="shared" si="27"/>
        <v>157.73843740391212</v>
      </c>
      <c r="Y40" s="1">
        <f t="shared" si="28"/>
        <v>393.02934272602317</v>
      </c>
      <c r="Z40" s="1"/>
      <c r="AA40" s="1">
        <f t="shared" si="36"/>
        <v>413.46686854777641</v>
      </c>
      <c r="AB40" s="1">
        <f t="shared" si="11"/>
        <v>65219.61776301499</v>
      </c>
      <c r="AC40" s="1"/>
      <c r="AD40" s="1">
        <f t="shared" si="29"/>
        <v>9.3540983568793514</v>
      </c>
      <c r="AE40" s="1">
        <f t="shared" si="12"/>
        <v>1475.5008581366508</v>
      </c>
      <c r="AF40" s="9">
        <f t="shared" si="13"/>
        <v>0</v>
      </c>
      <c r="AG40" s="9">
        <f t="shared" si="14"/>
        <v>365.22985947288396</v>
      </c>
      <c r="AH40" s="9">
        <f t="shared" si="30"/>
        <v>2.6852719845809707</v>
      </c>
      <c r="AI40" s="1">
        <f t="shared" si="31"/>
        <v>66329.888761678754</v>
      </c>
      <c r="AJ40" s="1"/>
      <c r="AK40" s="53">
        <f t="shared" si="15"/>
        <v>2.3799999999999998E-2</v>
      </c>
      <c r="AL40" s="53">
        <f t="shared" si="32"/>
        <v>5.200000000000006E-2</v>
      </c>
      <c r="AM40" s="53">
        <f t="shared" si="33"/>
        <v>5.2000000000000123E-2</v>
      </c>
      <c r="AN40" s="53">
        <f t="shared" si="16"/>
        <v>2.3800000000000002E-2</v>
      </c>
      <c r="AO40" s="53">
        <f t="shared" si="34"/>
        <v>6.9908800000000174E-2</v>
      </c>
      <c r="AP40" s="3">
        <f t="shared" si="17"/>
        <v>6.9908800000000118E-2</v>
      </c>
      <c r="AQ40">
        <f t="shared" si="18"/>
        <v>28</v>
      </c>
      <c r="AR40" s="1">
        <f t="shared" si="19"/>
        <v>168171.279242035</v>
      </c>
      <c r="AS40" s="1">
        <f t="shared" si="35"/>
        <v>66329.888761678754</v>
      </c>
    </row>
    <row r="41" spans="1:45" x14ac:dyDescent="0.25">
      <c r="A41">
        <v>29</v>
      </c>
      <c r="B41" s="1">
        <f t="shared" si="0"/>
        <v>168171.279242035</v>
      </c>
      <c r="C41" s="10">
        <f t="shared" si="20"/>
        <v>194.93358689483372</v>
      </c>
      <c r="D41" s="1">
        <f t="shared" si="21"/>
        <v>862.71063863798429</v>
      </c>
      <c r="E41" s="1"/>
      <c r="F41" s="1">
        <f t="shared" si="1"/>
        <v>931.72748972902309</v>
      </c>
      <c r="G41" s="1">
        <f t="shared" si="2"/>
        <v>181624.98158139782</v>
      </c>
      <c r="H41" s="1"/>
      <c r="I41" s="1">
        <f t="shared" si="22"/>
        <v>22.495179902485447</v>
      </c>
      <c r="J41" s="1">
        <f t="shared" si="3"/>
        <v>4385.0661062360641</v>
      </c>
      <c r="K41" s="9">
        <f t="shared" si="4"/>
        <v>1.3155198318708192</v>
      </c>
      <c r="L41" s="9">
        <f t="shared" si="5"/>
        <v>0</v>
      </c>
      <c r="M41" s="9">
        <f t="shared" si="6"/>
        <v>4.704970750277135</v>
      </c>
      <c r="N41" s="1">
        <f t="shared" si="23"/>
        <v>186008.73216780202</v>
      </c>
      <c r="O41" s="9"/>
      <c r="P41" s="53">
        <f t="shared" si="7"/>
        <v>2.6075000000000008E-2</v>
      </c>
      <c r="Q41" s="53">
        <f t="shared" si="24"/>
        <v>8.0000000000000085E-2</v>
      </c>
      <c r="R41" s="53">
        <f t="shared" si="25"/>
        <v>8.0000000000000029E-2</v>
      </c>
      <c r="S41" s="53">
        <f t="shared" si="8"/>
        <v>2.6075000000000008E-2</v>
      </c>
      <c r="T41" s="53">
        <f t="shared" si="26"/>
        <v>0.10606717750000011</v>
      </c>
      <c r="U41" s="3">
        <f t="shared" si="9"/>
        <v>0.10606717750000018</v>
      </c>
      <c r="W41" s="1">
        <f t="shared" si="10"/>
        <v>66329.888761678754</v>
      </c>
      <c r="X41" s="10">
        <f t="shared" si="27"/>
        <v>160.42370938849308</v>
      </c>
      <c r="Y41" s="1">
        <f t="shared" si="28"/>
        <v>413.46686854777641</v>
      </c>
      <c r="Z41" s="1"/>
      <c r="AA41" s="1">
        <f t="shared" si="36"/>
        <v>434.96714571226079</v>
      </c>
      <c r="AB41" s="1">
        <f t="shared" si="11"/>
        <v>69779.042977286052</v>
      </c>
      <c r="AC41" s="1"/>
      <c r="AD41" s="1">
        <f t="shared" si="29"/>
        <v>9.8405114714370789</v>
      </c>
      <c r="AE41" s="1">
        <f t="shared" si="12"/>
        <v>1578.6513525279545</v>
      </c>
      <c r="AF41" s="9">
        <f t="shared" si="13"/>
        <v>0</v>
      </c>
      <c r="AG41" s="9">
        <f t="shared" si="14"/>
        <v>390.76264067280187</v>
      </c>
      <c r="AH41" s="9">
        <f t="shared" si="30"/>
        <v>2.7309849113085982</v>
      </c>
      <c r="AI41" s="1">
        <f t="shared" si="31"/>
        <v>70966.931689141202</v>
      </c>
      <c r="AJ41" s="1"/>
      <c r="AK41" s="53">
        <f t="shared" si="15"/>
        <v>2.3800000000000002E-2</v>
      </c>
      <c r="AL41" s="53">
        <f t="shared" si="32"/>
        <v>5.2000000000000129E-2</v>
      </c>
      <c r="AM41" s="53">
        <f t="shared" si="33"/>
        <v>5.2000000000000088E-2</v>
      </c>
      <c r="AN41" s="53">
        <f t="shared" si="16"/>
        <v>2.3800000000000002E-2</v>
      </c>
      <c r="AO41" s="53">
        <f t="shared" si="34"/>
        <v>6.9908800000000021E-2</v>
      </c>
      <c r="AP41" s="3">
        <f t="shared" si="17"/>
        <v>6.9908799999999993E-2</v>
      </c>
      <c r="AQ41">
        <f t="shared" si="18"/>
        <v>29</v>
      </c>
      <c r="AR41" s="1">
        <f t="shared" si="19"/>
        <v>186008.73216780202</v>
      </c>
      <c r="AS41" s="1">
        <f t="shared" si="35"/>
        <v>70966.931689141202</v>
      </c>
    </row>
    <row r="42" spans="1:45" x14ac:dyDescent="0.25">
      <c r="A42">
        <v>30</v>
      </c>
      <c r="B42" s="1">
        <f t="shared" si="0"/>
        <v>186008.73216780202</v>
      </c>
      <c r="C42" s="10">
        <f t="shared" si="20"/>
        <v>199.63855764511086</v>
      </c>
      <c r="D42" s="1">
        <f t="shared" si="21"/>
        <v>931.72748972902309</v>
      </c>
      <c r="E42" s="1"/>
      <c r="F42" s="1">
        <f t="shared" si="1"/>
        <v>1006.265688907345</v>
      </c>
      <c r="G42" s="1">
        <f t="shared" si="2"/>
        <v>200889.43074122618</v>
      </c>
      <c r="H42" s="1"/>
      <c r="I42" s="1">
        <f t="shared" si="22"/>
        <v>24.294794294684284</v>
      </c>
      <c r="J42" s="1">
        <f t="shared" si="3"/>
        <v>4850.1776912754385</v>
      </c>
      <c r="K42" s="9">
        <f t="shared" si="4"/>
        <v>1.4550533073826315</v>
      </c>
      <c r="L42" s="9">
        <f t="shared" si="5"/>
        <v>0</v>
      </c>
      <c r="M42" s="9">
        <f t="shared" si="6"/>
        <v>4.8185312203510078</v>
      </c>
      <c r="N42" s="1">
        <f t="shared" si="23"/>
        <v>205738.15337919426</v>
      </c>
      <c r="O42" s="9"/>
      <c r="P42" s="53">
        <f t="shared" si="7"/>
        <v>2.6075000000000008E-2</v>
      </c>
      <c r="Q42" s="53">
        <f t="shared" si="24"/>
        <v>8.0000000000000057E-2</v>
      </c>
      <c r="R42" s="53">
        <f t="shared" si="25"/>
        <v>8.0000000000000071E-2</v>
      </c>
      <c r="S42" s="53">
        <f t="shared" si="8"/>
        <v>2.6075000000000004E-2</v>
      </c>
      <c r="T42" s="53">
        <f t="shared" si="26"/>
        <v>0.10606717750000001</v>
      </c>
      <c r="U42" s="3">
        <f t="shared" si="9"/>
        <v>0.10606717750000012</v>
      </c>
      <c r="W42" s="1">
        <f t="shared" si="10"/>
        <v>70966.931689141202</v>
      </c>
      <c r="X42" s="10">
        <f t="shared" si="27"/>
        <v>163.15469429980169</v>
      </c>
      <c r="Y42" s="1">
        <f t="shared" si="28"/>
        <v>434.96714571226079</v>
      </c>
      <c r="Z42" s="1"/>
      <c r="AA42" s="1">
        <f t="shared" si="36"/>
        <v>457.58543728929834</v>
      </c>
      <c r="AB42" s="1">
        <f t="shared" si="11"/>
        <v>74657.212136976552</v>
      </c>
      <c r="AC42" s="1"/>
      <c r="AD42" s="1">
        <f t="shared" si="29"/>
        <v>10.352218067951808</v>
      </c>
      <c r="AE42" s="1">
        <f t="shared" si="12"/>
        <v>1689.0129742015611</v>
      </c>
      <c r="AF42" s="9">
        <f t="shared" si="13"/>
        <v>0</v>
      </c>
      <c r="AG42" s="9">
        <f t="shared" si="14"/>
        <v>418.0803879670687</v>
      </c>
      <c r="AH42" s="9">
        <f t="shared" si="30"/>
        <v>2.7774760354337351</v>
      </c>
      <c r="AI42" s="1">
        <f t="shared" si="31"/>
        <v>75928.144723211037</v>
      </c>
      <c r="AJ42" s="1"/>
      <c r="AK42" s="53">
        <f t="shared" si="15"/>
        <v>2.3800000000000005E-2</v>
      </c>
      <c r="AL42" s="53">
        <f t="shared" si="32"/>
        <v>5.2000000000000129E-2</v>
      </c>
      <c r="AM42" s="53">
        <f t="shared" si="33"/>
        <v>5.1999999999999998E-2</v>
      </c>
      <c r="AN42" s="53">
        <f t="shared" si="16"/>
        <v>2.3800000000000005E-2</v>
      </c>
      <c r="AO42" s="53">
        <f t="shared" si="34"/>
        <v>6.9908800000000118E-2</v>
      </c>
      <c r="AP42" s="3">
        <f t="shared" si="17"/>
        <v>6.9908800000000007E-2</v>
      </c>
      <c r="AQ42">
        <f t="shared" si="18"/>
        <v>30</v>
      </c>
      <c r="AR42" s="1">
        <f t="shared" si="19"/>
        <v>205738.15337919426</v>
      </c>
      <c r="AS42" s="1">
        <f t="shared" si="35"/>
        <v>75928.144723211037</v>
      </c>
    </row>
    <row r="43" spans="1:45" x14ac:dyDescent="0.25">
      <c r="B43" s="1"/>
      <c r="C43" s="10"/>
      <c r="D43" s="1"/>
      <c r="E43" s="1"/>
      <c r="F43" s="1"/>
      <c r="G43" s="1"/>
      <c r="H43" s="1"/>
      <c r="I43" s="1"/>
      <c r="J43" s="1"/>
      <c r="K43" s="1"/>
      <c r="L43" s="9"/>
      <c r="M43" s="9"/>
      <c r="N43" s="1"/>
      <c r="O43" s="9"/>
      <c r="P43" s="53"/>
      <c r="Q43" s="53"/>
      <c r="R43" s="53"/>
      <c r="S43" s="53"/>
      <c r="T43" s="53"/>
    </row>
    <row r="44" spans="1:45" x14ac:dyDescent="0.25">
      <c r="B44" s="1"/>
      <c r="C44" s="10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9"/>
      <c r="P44" s="53"/>
      <c r="Q44" s="53"/>
      <c r="R44" s="53"/>
      <c r="S44" s="53"/>
      <c r="T44" s="53"/>
    </row>
    <row r="45" spans="1:45" x14ac:dyDescent="0.25">
      <c r="B45" s="1"/>
      <c r="C45" s="10"/>
      <c r="D45" s="1"/>
      <c r="E45" s="1"/>
      <c r="F45" s="1"/>
      <c r="G45" s="1"/>
      <c r="H45" s="1"/>
      <c r="I45" s="1"/>
      <c r="J45" s="1"/>
      <c r="K45" s="1"/>
      <c r="L45" s="9"/>
      <c r="M45" s="9"/>
      <c r="N45" s="1"/>
      <c r="O45" s="9"/>
      <c r="P45" s="53"/>
      <c r="Q45" s="53"/>
      <c r="R45" s="53"/>
      <c r="S45" s="53"/>
      <c r="T45" s="53"/>
    </row>
    <row r="46" spans="1:45" x14ac:dyDescent="0.25">
      <c r="B46" s="1"/>
      <c r="C46" s="10"/>
      <c r="D46" s="1"/>
      <c r="E46" s="1"/>
      <c r="F46" s="1"/>
      <c r="G46" s="1"/>
      <c r="H46" s="1"/>
      <c r="I46" s="1"/>
      <c r="J46" s="1"/>
      <c r="K46" s="1"/>
      <c r="L46" s="9"/>
      <c r="M46" s="9"/>
      <c r="N46" s="1"/>
      <c r="O46" s="9"/>
      <c r="P46" s="53"/>
      <c r="Q46" s="53"/>
      <c r="R46" s="53"/>
      <c r="S46" s="53"/>
      <c r="T46" s="53"/>
    </row>
    <row r="47" spans="1:45" x14ac:dyDescent="0.25">
      <c r="B47" s="1"/>
      <c r="C47" s="10"/>
      <c r="D47" s="1"/>
      <c r="E47" s="1"/>
      <c r="F47" s="1"/>
      <c r="G47" s="1"/>
      <c r="H47" s="1"/>
      <c r="I47" s="1"/>
      <c r="J47" s="1"/>
      <c r="K47" s="1"/>
      <c r="L47" s="9"/>
      <c r="M47" s="9"/>
      <c r="N47" s="1"/>
      <c r="O47" s="9"/>
      <c r="P47" s="53"/>
      <c r="Q47" s="53"/>
      <c r="R47" s="53"/>
      <c r="S47" s="53"/>
      <c r="T47" s="53"/>
    </row>
    <row r="48" spans="1:45" x14ac:dyDescent="0.25">
      <c r="B48" s="1"/>
      <c r="C48" s="10"/>
      <c r="D48" s="1"/>
      <c r="E48" s="1"/>
      <c r="F48" s="1"/>
      <c r="G48" s="1"/>
      <c r="H48" s="1"/>
      <c r="I48" s="1"/>
      <c r="J48" s="1"/>
      <c r="K48" s="1"/>
      <c r="L48" s="9"/>
      <c r="M48" s="9"/>
      <c r="N48" s="1"/>
      <c r="O48" s="9"/>
      <c r="P48" s="53"/>
      <c r="Q48" s="53"/>
      <c r="R48" s="53"/>
      <c r="S48" s="53"/>
      <c r="T48" s="53"/>
    </row>
    <row r="49" spans="2:20" x14ac:dyDescent="0.25">
      <c r="B49" s="1"/>
      <c r="C49" s="10"/>
      <c r="D49" s="1"/>
      <c r="E49" s="1"/>
      <c r="F49" s="1"/>
      <c r="G49" s="1"/>
      <c r="H49" s="1"/>
      <c r="I49" s="1"/>
      <c r="J49" s="1"/>
      <c r="K49" s="1"/>
      <c r="L49" s="9"/>
      <c r="M49" s="9"/>
      <c r="N49" s="1"/>
      <c r="O49" s="9"/>
      <c r="P49" s="53"/>
      <c r="Q49" s="53"/>
      <c r="R49" s="53"/>
      <c r="S49" s="53"/>
      <c r="T49" s="53"/>
    </row>
    <row r="50" spans="2:20" x14ac:dyDescent="0.25">
      <c r="B50" s="1"/>
      <c r="C50" s="10"/>
      <c r="D50" s="1"/>
      <c r="E50" s="1"/>
      <c r="F50" s="1"/>
      <c r="G50" s="1"/>
      <c r="H50" s="1"/>
      <c r="I50" s="1"/>
      <c r="J50" s="1"/>
      <c r="K50" s="1"/>
      <c r="L50" s="9"/>
      <c r="M50" s="9"/>
      <c r="N50" s="1"/>
      <c r="O50" s="9"/>
      <c r="P50" s="53"/>
      <c r="Q50" s="53"/>
      <c r="R50" s="53"/>
      <c r="S50" s="53"/>
      <c r="T50" s="53"/>
    </row>
    <row r="51" spans="2:20" x14ac:dyDescent="0.25">
      <c r="B51" s="1"/>
      <c r="C51" s="10"/>
      <c r="D51" s="1"/>
      <c r="E51" s="1"/>
      <c r="F51" s="1"/>
      <c r="G51" s="1"/>
      <c r="H51" s="1"/>
      <c r="I51" s="1"/>
      <c r="J51" s="1"/>
      <c r="K51" s="1"/>
      <c r="L51" s="9"/>
      <c r="M51" s="9"/>
      <c r="N51" s="1"/>
      <c r="O51" s="9"/>
      <c r="P51" s="53"/>
      <c r="Q51" s="53"/>
      <c r="R51" s="53"/>
      <c r="S51" s="53"/>
      <c r="T51" s="53"/>
    </row>
    <row r="52" spans="2:20" x14ac:dyDescent="0.25">
      <c r="B52" s="1"/>
      <c r="C52" s="10"/>
      <c r="D52" s="1"/>
      <c r="E52" s="1"/>
      <c r="F52" s="1"/>
      <c r="G52" s="1"/>
      <c r="H52" s="1"/>
      <c r="I52" s="1"/>
      <c r="J52" s="1"/>
      <c r="K52" s="1"/>
      <c r="L52" s="9"/>
      <c r="M52" s="9"/>
      <c r="N52" s="1"/>
      <c r="O52" s="9"/>
      <c r="P52" s="53"/>
      <c r="Q52" s="53"/>
      <c r="R52" s="53"/>
      <c r="S52" s="53"/>
      <c r="T52" s="53"/>
    </row>
    <row r="53" spans="2:20" x14ac:dyDescent="0.25">
      <c r="B53" s="1"/>
      <c r="C53" s="10"/>
      <c r="D53" s="1"/>
      <c r="E53" s="1"/>
      <c r="F53" s="1"/>
      <c r="G53" s="1"/>
      <c r="H53" s="1"/>
      <c r="I53" s="1"/>
      <c r="J53" s="1"/>
      <c r="K53" s="1"/>
      <c r="L53" s="9"/>
      <c r="M53" s="9"/>
      <c r="N53" s="9"/>
      <c r="O53" s="9"/>
      <c r="P53" s="54"/>
      <c r="Q53" s="53"/>
      <c r="R53" s="53"/>
      <c r="S53" s="53"/>
    </row>
    <row r="54" spans="2:20" x14ac:dyDescent="0.25">
      <c r="B54" s="1"/>
      <c r="C54" s="10"/>
      <c r="D54" s="1"/>
      <c r="E54" s="1"/>
      <c r="F54" s="1"/>
      <c r="G54" s="1"/>
      <c r="H54" s="1"/>
      <c r="I54" s="1"/>
      <c r="J54" s="1"/>
      <c r="K54" s="1"/>
      <c r="L54" s="9"/>
      <c r="M54" s="9"/>
      <c r="N54" s="9"/>
      <c r="O54" s="9"/>
      <c r="P54" s="54"/>
      <c r="Q54" s="53"/>
      <c r="R54" s="53"/>
      <c r="S54" s="53"/>
    </row>
    <row r="55" spans="2:20" x14ac:dyDescent="0.25">
      <c r="B55" s="1"/>
      <c r="C55" s="10"/>
      <c r="D55" s="1"/>
      <c r="E55" s="1"/>
      <c r="F55" s="1"/>
      <c r="G55" s="1"/>
      <c r="H55" s="1"/>
      <c r="I55" s="1"/>
      <c r="J55" s="1"/>
      <c r="K55" s="1"/>
      <c r="L55" s="9"/>
      <c r="M55" s="9"/>
      <c r="N55" s="9"/>
      <c r="O55" s="9"/>
      <c r="P55" s="54"/>
      <c r="Q55" s="53"/>
      <c r="R55" s="53"/>
      <c r="S55" s="53"/>
    </row>
    <row r="56" spans="2:20" x14ac:dyDescent="0.25">
      <c r="B56" s="1"/>
      <c r="C56" s="10"/>
      <c r="D56" s="1"/>
      <c r="E56" s="1"/>
      <c r="F56" s="1"/>
      <c r="G56" s="1"/>
      <c r="H56" s="1"/>
      <c r="I56" s="1"/>
      <c r="J56" s="1"/>
      <c r="K56" s="1"/>
      <c r="L56" s="9"/>
      <c r="M56" s="9"/>
      <c r="N56" s="9"/>
      <c r="O56" s="9"/>
      <c r="P56" s="54"/>
      <c r="Q56" s="53"/>
      <c r="R56" s="53"/>
      <c r="S56" s="53"/>
    </row>
    <row r="57" spans="2:20" x14ac:dyDescent="0.25">
      <c r="B57" s="1"/>
      <c r="C57" s="10"/>
      <c r="D57" s="1"/>
      <c r="E57" s="1"/>
      <c r="F57" s="1"/>
      <c r="G57" s="1"/>
      <c r="H57" s="1"/>
      <c r="I57" s="1"/>
      <c r="J57" s="1"/>
      <c r="K57" s="1"/>
      <c r="L57" s="9"/>
      <c r="M57" s="9"/>
      <c r="N57" s="9"/>
      <c r="O57" s="9"/>
      <c r="P57" s="54"/>
      <c r="Q57" s="53"/>
      <c r="R57" s="53"/>
      <c r="S57" s="5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opLeftCell="A4" zoomScale="55" zoomScaleNormal="55" workbookViewId="0">
      <selection activeCell="AD14" sqref="AD14"/>
    </sheetView>
  </sheetViews>
  <sheetFormatPr defaultRowHeight="13.1" outlineLevelCol="1" x14ac:dyDescent="0.25"/>
  <cols>
    <col min="2" max="2" width="11" customWidth="1"/>
    <col min="4" max="4" width="9" customWidth="1"/>
    <col min="5" max="5" width="2.875" customWidth="1"/>
    <col min="6" max="6" width="8.625" customWidth="1"/>
    <col min="7" max="7" width="16.625" customWidth="1"/>
    <col min="8" max="8" width="2" customWidth="1"/>
    <col min="9" max="9" width="7.625" customWidth="1"/>
    <col min="10" max="10" width="12.375" customWidth="1"/>
    <col min="11" max="11" width="8.5" customWidth="1"/>
    <col min="12" max="13" width="8.125" customWidth="1"/>
    <col min="14" max="14" width="11.875" customWidth="1"/>
    <col min="15" max="15" width="5.125" customWidth="1"/>
    <col min="16" max="16" width="10.875" style="52" hidden="1" customWidth="1" outlineLevel="1"/>
    <col min="17" max="17" width="8.25" style="52" hidden="1" customWidth="1" outlineLevel="1"/>
    <col min="18" max="18" width="6.125" style="52" hidden="1" customWidth="1" outlineLevel="1"/>
    <col min="19" max="19" width="12.875" style="52" hidden="1" customWidth="1" outlineLevel="1"/>
    <col min="20" max="20" width="9" style="52" hidden="1" customWidth="1" outlineLevel="1"/>
    <col min="21" max="21" width="9" hidden="1" customWidth="1" outlineLevel="1"/>
    <col min="22" max="22" width="3" customWidth="1" collapsed="1"/>
    <col min="23" max="23" width="10.375" customWidth="1"/>
    <col min="26" max="26" width="3.125" customWidth="1"/>
    <col min="28" max="28" width="10.25" customWidth="1"/>
    <col min="29" max="29" width="2" customWidth="1"/>
    <col min="33" max="33" width="10.875" customWidth="1"/>
    <col min="35" max="35" width="10.625" customWidth="1"/>
    <col min="36" max="36" width="2.875" customWidth="1"/>
    <col min="37" max="41" width="9" hidden="1" customWidth="1" outlineLevel="1"/>
    <col min="42" max="42" width="7.25" hidden="1" customWidth="1" outlineLevel="1"/>
    <col min="43" max="43" width="9" collapsed="1"/>
    <col min="44" max="44" width="11.25" customWidth="1"/>
    <col min="45" max="45" width="9.875" customWidth="1"/>
  </cols>
  <sheetData>
    <row r="1" spans="1:45" x14ac:dyDescent="0.25">
      <c r="B1" s="55" t="s">
        <v>51</v>
      </c>
      <c r="W1" s="55" t="s">
        <v>52</v>
      </c>
      <c r="AK1" s="52"/>
      <c r="AL1" s="52"/>
      <c r="AM1" s="52"/>
      <c r="AN1" s="52"/>
      <c r="AO1" s="52"/>
    </row>
    <row r="2" spans="1:45" x14ac:dyDescent="0.25">
      <c r="B2" t="s">
        <v>62</v>
      </c>
      <c r="D2">
        <v>10000</v>
      </c>
      <c r="W2" t="s">
        <v>62</v>
      </c>
      <c r="Y2">
        <f>D2</f>
        <v>10000</v>
      </c>
      <c r="AK2" s="52"/>
      <c r="AL2" s="52"/>
      <c r="AM2" s="52"/>
      <c r="AN2" s="52"/>
      <c r="AO2" s="52"/>
    </row>
    <row r="3" spans="1:45" x14ac:dyDescent="0.25">
      <c r="B3" t="s">
        <v>12</v>
      </c>
      <c r="D3" s="6">
        <v>0</v>
      </c>
      <c r="W3" t="s">
        <v>12</v>
      </c>
      <c r="Y3" s="6">
        <v>5.5999999999999999E-3</v>
      </c>
      <c r="AK3" s="52"/>
      <c r="AL3" s="52"/>
      <c r="AM3" s="52"/>
      <c r="AN3" s="52"/>
      <c r="AO3" s="52"/>
    </row>
    <row r="4" spans="1:45" x14ac:dyDescent="0.25">
      <c r="B4" t="s">
        <v>19</v>
      </c>
      <c r="D4" s="6">
        <v>5.1999999999999998E-2</v>
      </c>
      <c r="W4" t="s">
        <v>34</v>
      </c>
      <c r="Y4" s="6">
        <f>Y5</f>
        <v>5.1999999999999998E-2</v>
      </c>
      <c r="AK4" s="52"/>
      <c r="AL4" s="52"/>
      <c r="AM4" s="52"/>
      <c r="AN4" s="52"/>
      <c r="AO4" s="52"/>
    </row>
    <row r="5" spans="1:45" x14ac:dyDescent="0.25">
      <c r="B5" t="s">
        <v>34</v>
      </c>
      <c r="D5" s="6">
        <f>D4</f>
        <v>5.1999999999999998E-2</v>
      </c>
      <c r="W5" t="s">
        <v>19</v>
      </c>
      <c r="Y5" s="6">
        <v>5.1999999999999998E-2</v>
      </c>
      <c r="AK5" s="52"/>
      <c r="AL5" s="52"/>
      <c r="AM5" s="52"/>
      <c r="AN5" s="52"/>
      <c r="AO5" s="52"/>
    </row>
    <row r="6" spans="1:45" x14ac:dyDescent="0.25">
      <c r="B6" t="s">
        <v>35</v>
      </c>
      <c r="D6" s="5">
        <v>2.8000000000000001E-2</v>
      </c>
      <c r="W6" t="s">
        <v>35</v>
      </c>
      <c r="Y6" s="5">
        <v>2.8000000000000001E-2</v>
      </c>
      <c r="AK6" s="52"/>
      <c r="AL6" s="52"/>
      <c r="AM6" s="52"/>
      <c r="AN6" s="52"/>
      <c r="AO6" s="52"/>
    </row>
    <row r="7" spans="1:45" x14ac:dyDescent="0.25">
      <c r="B7" t="s">
        <v>17</v>
      </c>
      <c r="D7" s="6">
        <v>0.255</v>
      </c>
      <c r="W7" t="s">
        <v>61</v>
      </c>
      <c r="Y7" s="6">
        <v>0.15</v>
      </c>
      <c r="AK7" s="52"/>
      <c r="AL7" s="52"/>
      <c r="AM7" s="52"/>
      <c r="AN7" s="52"/>
      <c r="AO7" s="52"/>
    </row>
    <row r="8" spans="1:45" x14ac:dyDescent="0.25">
      <c r="B8" t="s">
        <v>49</v>
      </c>
      <c r="D8" s="6">
        <v>0.03</v>
      </c>
      <c r="W8" t="s">
        <v>49</v>
      </c>
      <c r="Y8" s="6">
        <v>0</v>
      </c>
      <c r="AK8" s="52"/>
      <c r="AL8" s="52"/>
      <c r="AM8" s="52"/>
      <c r="AN8" s="52"/>
      <c r="AO8" s="52"/>
    </row>
    <row r="9" spans="1:45" x14ac:dyDescent="0.25">
      <c r="B9" t="s">
        <v>42</v>
      </c>
      <c r="D9" s="6" t="s">
        <v>44</v>
      </c>
      <c r="E9" t="s">
        <v>43</v>
      </c>
      <c r="W9" t="s">
        <v>42</v>
      </c>
      <c r="Y9" s="6" t="s">
        <v>44</v>
      </c>
      <c r="Z9" t="s">
        <v>43</v>
      </c>
      <c r="AK9" s="52"/>
      <c r="AL9" s="52"/>
      <c r="AM9" s="52"/>
      <c r="AN9" s="52"/>
      <c r="AO9" s="52"/>
    </row>
    <row r="10" spans="1:45" x14ac:dyDescent="0.25">
      <c r="B10" t="s">
        <v>26</v>
      </c>
      <c r="D10" s="6">
        <f>D4+D6</f>
        <v>0.08</v>
      </c>
      <c r="W10" t="s">
        <v>26</v>
      </c>
      <c r="Y10" s="6">
        <f>Y5+Y6</f>
        <v>0.08</v>
      </c>
      <c r="AK10" s="52"/>
      <c r="AL10" s="52"/>
      <c r="AM10" s="52"/>
      <c r="AN10" s="52"/>
      <c r="AO10" s="52"/>
      <c r="AR10" t="s">
        <v>23</v>
      </c>
    </row>
    <row r="11" spans="1:45" x14ac:dyDescent="0.25">
      <c r="F11" s="6"/>
      <c r="AA11" s="6"/>
      <c r="AK11" s="52"/>
      <c r="AL11" s="52"/>
      <c r="AM11" s="52"/>
      <c r="AN11" s="52"/>
      <c r="AO11" s="52"/>
    </row>
    <row r="12" spans="1:45" s="49" customFormat="1" ht="26.85" customHeight="1" x14ac:dyDescent="0.25">
      <c r="B12" s="50" t="s">
        <v>36</v>
      </c>
      <c r="C12" s="50" t="s">
        <v>31</v>
      </c>
      <c r="D12" s="50" t="s">
        <v>32</v>
      </c>
      <c r="E12" s="50"/>
      <c r="F12" s="50" t="s">
        <v>38</v>
      </c>
      <c r="G12" s="50" t="s">
        <v>37</v>
      </c>
      <c r="H12" s="50"/>
      <c r="I12" s="50" t="s">
        <v>47</v>
      </c>
      <c r="J12" s="50" t="s">
        <v>33</v>
      </c>
      <c r="K12" s="50" t="s">
        <v>50</v>
      </c>
      <c r="L12" s="50" t="s">
        <v>56</v>
      </c>
      <c r="M12" s="50" t="s">
        <v>41</v>
      </c>
      <c r="N12" s="50" t="s">
        <v>39</v>
      </c>
      <c r="O12" s="50"/>
      <c r="P12" s="51" t="s">
        <v>46</v>
      </c>
      <c r="Q12" s="51" t="s">
        <v>19</v>
      </c>
      <c r="R12" s="51" t="s">
        <v>34</v>
      </c>
      <c r="S12" s="51" t="s">
        <v>45</v>
      </c>
      <c r="T12" s="51" t="s">
        <v>40</v>
      </c>
      <c r="U12" s="49" t="s">
        <v>48</v>
      </c>
      <c r="W12" s="50" t="s">
        <v>36</v>
      </c>
      <c r="X12" s="50" t="s">
        <v>31</v>
      </c>
      <c r="Y12" s="50" t="s">
        <v>32</v>
      </c>
      <c r="Z12" s="50"/>
      <c r="AA12" s="50" t="s">
        <v>38</v>
      </c>
      <c r="AB12" s="50" t="s">
        <v>37</v>
      </c>
      <c r="AC12" s="50"/>
      <c r="AD12" s="50" t="s">
        <v>55</v>
      </c>
      <c r="AE12" s="50" t="s">
        <v>33</v>
      </c>
      <c r="AF12" s="50" t="s">
        <v>50</v>
      </c>
      <c r="AG12" s="50" t="s">
        <v>56</v>
      </c>
      <c r="AH12" s="50" t="s">
        <v>53</v>
      </c>
      <c r="AI12" s="50" t="s">
        <v>39</v>
      </c>
      <c r="AJ12" s="50"/>
      <c r="AK12" s="51" t="s">
        <v>46</v>
      </c>
      <c r="AL12" s="51" t="s">
        <v>19</v>
      </c>
      <c r="AM12" s="51" t="s">
        <v>34</v>
      </c>
      <c r="AN12" s="51" t="s">
        <v>45</v>
      </c>
      <c r="AO12" s="51" t="s">
        <v>40</v>
      </c>
      <c r="AP12" s="49" t="s">
        <v>48</v>
      </c>
      <c r="AR12" s="49" t="s">
        <v>0</v>
      </c>
      <c r="AS12" s="49" t="s">
        <v>54</v>
      </c>
    </row>
    <row r="13" spans="1:45" x14ac:dyDescent="0.25">
      <c r="A13">
        <v>1</v>
      </c>
      <c r="B13" s="1">
        <f t="shared" ref="B13:B42" si="0">C13*D13</f>
        <v>9700</v>
      </c>
      <c r="C13" s="1">
        <f>D2*(1-D8)/D13</f>
        <v>97</v>
      </c>
      <c r="D13" s="1">
        <v>100</v>
      </c>
      <c r="E13" s="1"/>
      <c r="F13" s="1">
        <f t="shared" ref="F13:F42" si="1">$D$5*D13+D13</f>
        <v>105.2</v>
      </c>
      <c r="G13" s="1">
        <f t="shared" ref="G13:G42" si="2">C13*F13</f>
        <v>10204.4</v>
      </c>
      <c r="H13" s="1"/>
      <c r="I13" s="1">
        <f>D13*$D$6*(1-$D$7)</f>
        <v>2.0860000000000003</v>
      </c>
      <c r="J13" s="1">
        <f t="shared" ref="J13:J42" si="3">C13*I13</f>
        <v>202.34200000000004</v>
      </c>
      <c r="K13" s="9">
        <f t="shared" ref="K13:K42" si="4">J13*($D$8)</f>
        <v>6.0702600000000011</v>
      </c>
      <c r="L13" s="9">
        <f t="shared" ref="L13:L42" si="5">G13*$D$3</f>
        <v>0</v>
      </c>
      <c r="M13" s="9">
        <f t="shared" ref="M13:M42" si="6">IF($D$9="Kyllä",(J13-K13-L13)/F13,0)</f>
        <v>1.8657009505703426</v>
      </c>
      <c r="N13" s="1">
        <f>(C13+M13)*F13</f>
        <v>10400.67174</v>
      </c>
      <c r="O13" s="9"/>
      <c r="P13" s="53">
        <f t="shared" ref="P13:P42" si="7">I13/D13</f>
        <v>2.0860000000000004E-2</v>
      </c>
      <c r="S13" s="53">
        <f t="shared" ref="S13:S42" si="8">J13/B13</f>
        <v>2.0860000000000004E-2</v>
      </c>
      <c r="T13" s="53">
        <f>(-B13+G13+J13-K13-L13)/B13</f>
        <v>7.2234199999999971E-2</v>
      </c>
      <c r="U13" s="3">
        <f t="shared" ref="U13:U42" si="9">(N13-B13)/B13</f>
        <v>7.2234199999999971E-2</v>
      </c>
      <c r="W13" s="1">
        <f t="shared" ref="W13:W42" si="10">X13*Y13</f>
        <v>10000</v>
      </c>
      <c r="X13" s="1">
        <f>Y2*(1-Y8)/Y13</f>
        <v>100</v>
      </c>
      <c r="Y13" s="1">
        <v>100</v>
      </c>
      <c r="Z13" s="1"/>
      <c r="AA13" s="1">
        <f>$Y$4*Y13+Y13</f>
        <v>105.2</v>
      </c>
      <c r="AB13" s="1">
        <f t="shared" ref="AB13:AB42" si="11">X13*AA13</f>
        <v>10520</v>
      </c>
      <c r="AC13" s="1"/>
      <c r="AD13" s="1">
        <f>Y13*$Y$6*(1-$Y$7)</f>
        <v>2.3800000000000003</v>
      </c>
      <c r="AE13" s="1">
        <f t="shared" ref="AE13:AE42" si="12">X13*AD13</f>
        <v>238.00000000000003</v>
      </c>
      <c r="AF13" s="9">
        <f t="shared" ref="AF13:AF42" si="13">AE13*($Y$8)</f>
        <v>0</v>
      </c>
      <c r="AG13" s="9">
        <f t="shared" ref="AG13:AG42" si="14">AB13*$Y$3</f>
        <v>58.911999999999999</v>
      </c>
      <c r="AH13" s="9">
        <f>IF($Y$9="Kyllä",(AE13-AF13-AG13)/AA13,0)</f>
        <v>1.7023574144486693</v>
      </c>
      <c r="AI13" s="1">
        <f>(X13+AH13)*AA13</f>
        <v>10699.088</v>
      </c>
      <c r="AJ13" s="1"/>
      <c r="AK13" s="53">
        <f t="shared" ref="AK13:AK42" si="15">AD13/Y13</f>
        <v>2.3800000000000002E-2</v>
      </c>
      <c r="AL13" s="52"/>
      <c r="AM13" s="52"/>
      <c r="AN13" s="53">
        <f t="shared" ref="AN13:AN42" si="16">AE13/W13</f>
        <v>2.3800000000000002E-2</v>
      </c>
      <c r="AO13" s="53">
        <f>(-W13+AB13+AE13-AF13-AG13)/W13</f>
        <v>6.9908799999999993E-2</v>
      </c>
      <c r="AP13" s="3">
        <f t="shared" ref="AP13:AP42" si="17">(AI13-W13)/W13</f>
        <v>6.9908799999999979E-2</v>
      </c>
      <c r="AQ13">
        <f t="shared" ref="AQ13:AQ42" si="18">A13</f>
        <v>1</v>
      </c>
      <c r="AR13" s="1">
        <f t="shared" ref="AR13:AR42" si="19">N13</f>
        <v>10400.67174</v>
      </c>
      <c r="AS13" s="1">
        <f>AI13</f>
        <v>10699.088</v>
      </c>
    </row>
    <row r="14" spans="1:45" x14ac:dyDescent="0.25">
      <c r="A14">
        <v>2</v>
      </c>
      <c r="B14" s="1">
        <f t="shared" si="0"/>
        <v>10400.67174</v>
      </c>
      <c r="C14" s="10">
        <f t="shared" ref="C14:C42" si="20">C13+M13</f>
        <v>98.865700950570343</v>
      </c>
      <c r="D14" s="1">
        <f t="shared" ref="D14:D42" si="21">D13*(1+$D$5)</f>
        <v>105.2</v>
      </c>
      <c r="E14" s="1"/>
      <c r="F14" s="1">
        <f t="shared" si="1"/>
        <v>110.6704</v>
      </c>
      <c r="G14" s="1">
        <f t="shared" si="2"/>
        <v>10941.506670480001</v>
      </c>
      <c r="H14" s="1"/>
      <c r="I14" s="1">
        <f>I13*(1+$D$4)</f>
        <v>2.1944720000000002</v>
      </c>
      <c r="J14" s="1">
        <f t="shared" si="3"/>
        <v>216.95801249640002</v>
      </c>
      <c r="K14" s="9">
        <f t="shared" si="4"/>
        <v>6.5087403748920005</v>
      </c>
      <c r="L14" s="9">
        <f t="shared" si="5"/>
        <v>0</v>
      </c>
      <c r="M14" s="9">
        <f t="shared" si="6"/>
        <v>1.9015858994049719</v>
      </c>
      <c r="N14" s="1">
        <f t="shared" ref="N14:N42" si="22">(C14+M14)*F14</f>
        <v>11151.955942601509</v>
      </c>
      <c r="O14" s="9"/>
      <c r="P14" s="53">
        <f t="shared" si="7"/>
        <v>2.086E-2</v>
      </c>
      <c r="Q14" s="53">
        <f t="shared" ref="Q14:Q42" si="23">(I14-I13)/I13</f>
        <v>5.1999999999999942E-2</v>
      </c>
      <c r="R14" s="53">
        <f t="shared" ref="R14:R42" si="24">(D14-D13)/D13</f>
        <v>5.2000000000000025E-2</v>
      </c>
      <c r="S14" s="53">
        <f t="shared" si="8"/>
        <v>2.0860000000000004E-2</v>
      </c>
      <c r="T14" s="53">
        <f t="shared" ref="T14:T42" si="25">(-B14+G14+J14-K14-L14)/B14</f>
        <v>7.2234200000000123E-2</v>
      </c>
      <c r="U14" s="3">
        <f t="shared" si="9"/>
        <v>7.2234200000000151E-2</v>
      </c>
      <c r="W14" s="1">
        <f t="shared" si="10"/>
        <v>10699.088</v>
      </c>
      <c r="X14" s="10">
        <f t="shared" ref="X14:X42" si="26">X13+AH13</f>
        <v>101.70235741444867</v>
      </c>
      <c r="Y14" s="1">
        <f t="shared" ref="Y14:Y42" si="27">Y13*(1+$Y$4)</f>
        <v>105.2</v>
      </c>
      <c r="Z14" s="1"/>
      <c r="AA14" s="1">
        <f>AA13*(1+$Y$4)</f>
        <v>110.6704</v>
      </c>
      <c r="AB14" s="1">
        <f t="shared" si="11"/>
        <v>11255.440576000001</v>
      </c>
      <c r="AC14" s="1"/>
      <c r="AD14" s="1">
        <f>Y14*$Y$6*(1-$Y$7)</f>
        <v>2.5037600000000002</v>
      </c>
      <c r="AE14" s="1">
        <f t="shared" si="12"/>
        <v>254.63829440000004</v>
      </c>
      <c r="AF14" s="9">
        <f t="shared" si="13"/>
        <v>0</v>
      </c>
      <c r="AG14" s="9">
        <f t="shared" si="14"/>
        <v>63.030467225600006</v>
      </c>
      <c r="AH14" s="9">
        <f t="shared" ref="AH14:AH42" si="28">IF($Y$9="Kyllä",(AE14-AF14-AG14)/AA14,0)</f>
        <v>1.7313376221139529</v>
      </c>
      <c r="AI14" s="1">
        <f t="shared" ref="AI14:AI42" si="29">(X14+AH14)*AA14</f>
        <v>11447.0484031744</v>
      </c>
      <c r="AJ14" s="1"/>
      <c r="AK14" s="53">
        <f t="shared" si="15"/>
        <v>2.3800000000000002E-2</v>
      </c>
      <c r="AL14" s="53">
        <f t="shared" ref="AL14:AL42" si="30">(AD14-AD13)/AD13</f>
        <v>5.1999999999999935E-2</v>
      </c>
      <c r="AM14" s="53">
        <f t="shared" ref="AM14:AM42" si="31">(Y14-Y13)/Y13</f>
        <v>5.2000000000000025E-2</v>
      </c>
      <c r="AN14" s="53">
        <f t="shared" si="16"/>
        <v>2.3800000000000005E-2</v>
      </c>
      <c r="AO14" s="53">
        <f t="shared" ref="AO14:AO42" si="32">(-W14+AB14+AE14-AF14-AG14)/W14</f>
        <v>6.9908800000000118E-2</v>
      </c>
      <c r="AP14" s="3">
        <f t="shared" si="17"/>
        <v>6.9908800000000021E-2</v>
      </c>
      <c r="AQ14">
        <f t="shared" si="18"/>
        <v>2</v>
      </c>
      <c r="AR14" s="1">
        <f t="shared" si="19"/>
        <v>11151.955942601509</v>
      </c>
      <c r="AS14" s="1">
        <f t="shared" ref="AS14:AS42" si="33">AI14</f>
        <v>11447.0484031744</v>
      </c>
    </row>
    <row r="15" spans="1:45" x14ac:dyDescent="0.25">
      <c r="A15">
        <v>3</v>
      </c>
      <c r="B15" s="1">
        <f t="shared" si="0"/>
        <v>11151.955942601509</v>
      </c>
      <c r="C15" s="10">
        <f t="shared" si="20"/>
        <v>100.76728684997532</v>
      </c>
      <c r="D15" s="1">
        <f t="shared" si="21"/>
        <v>110.6704</v>
      </c>
      <c r="E15" s="1"/>
      <c r="F15" s="1">
        <f t="shared" si="1"/>
        <v>116.4252608</v>
      </c>
      <c r="G15" s="1">
        <f t="shared" si="2"/>
        <v>11731.857651616787</v>
      </c>
      <c r="H15" s="1"/>
      <c r="I15" s="1">
        <f t="shared" ref="I14:I42" si="34">I14*(1+$D$4)</f>
        <v>2.3085845440000003</v>
      </c>
      <c r="J15" s="1">
        <f t="shared" si="3"/>
        <v>232.6298009626675</v>
      </c>
      <c r="K15" s="9">
        <f t="shared" si="4"/>
        <v>6.978894028880025</v>
      </c>
      <c r="L15" s="9">
        <f t="shared" si="5"/>
        <v>0</v>
      </c>
      <c r="M15" s="9">
        <f t="shared" si="6"/>
        <v>1.9381610604370445</v>
      </c>
      <c r="N15" s="1">
        <f t="shared" si="22"/>
        <v>11957.508558550575</v>
      </c>
      <c r="O15" s="9"/>
      <c r="P15" s="53">
        <f t="shared" si="7"/>
        <v>2.0860000000000004E-2</v>
      </c>
      <c r="Q15" s="53">
        <f t="shared" si="23"/>
        <v>5.200000000000006E-2</v>
      </c>
      <c r="R15" s="53">
        <f t="shared" si="24"/>
        <v>5.1999999999999977E-2</v>
      </c>
      <c r="S15" s="53">
        <f t="shared" si="8"/>
        <v>2.086E-2</v>
      </c>
      <c r="T15" s="53">
        <f t="shared" si="25"/>
        <v>7.2234199999999915E-2</v>
      </c>
      <c r="U15" s="3">
        <f t="shared" si="9"/>
        <v>7.2234199999999957E-2</v>
      </c>
      <c r="W15" s="1">
        <f t="shared" si="10"/>
        <v>11447.0484031744</v>
      </c>
      <c r="X15" s="10">
        <f t="shared" si="26"/>
        <v>103.43369503656263</v>
      </c>
      <c r="Y15" s="1">
        <f t="shared" si="27"/>
        <v>110.6704</v>
      </c>
      <c r="Z15" s="1"/>
      <c r="AA15" s="1">
        <f t="shared" ref="AA15:AA42" si="35">AA14*(1+$Y$4)</f>
        <v>116.4252608</v>
      </c>
      <c r="AB15" s="1">
        <f t="shared" si="11"/>
        <v>12042.294920139469</v>
      </c>
      <c r="AC15" s="1"/>
      <c r="AD15" s="1">
        <f t="shared" ref="AD15:AD42" si="36">AD14*(1+$Y$5)</f>
        <v>2.6339555200000002</v>
      </c>
      <c r="AE15" s="1">
        <f t="shared" si="12"/>
        <v>272.43975199555075</v>
      </c>
      <c r="AF15" s="9">
        <f t="shared" si="13"/>
        <v>0</v>
      </c>
      <c r="AG15" s="9">
        <f t="shared" si="14"/>
        <v>67.436851552781022</v>
      </c>
      <c r="AH15" s="9">
        <f t="shared" si="28"/>
        <v>1.7608111764931491</v>
      </c>
      <c r="AI15" s="1">
        <f t="shared" si="29"/>
        <v>12247.29782058224</v>
      </c>
      <c r="AJ15" s="1"/>
      <c r="AK15" s="53">
        <f t="shared" si="15"/>
        <v>2.3800000000000002E-2</v>
      </c>
      <c r="AL15" s="53">
        <f t="shared" si="30"/>
        <v>5.1999999999999998E-2</v>
      </c>
      <c r="AM15" s="53">
        <f t="shared" si="31"/>
        <v>5.1999999999999977E-2</v>
      </c>
      <c r="AN15" s="53">
        <f t="shared" si="16"/>
        <v>2.3800000000000002E-2</v>
      </c>
      <c r="AO15" s="53">
        <f t="shared" si="32"/>
        <v>6.9908800000000063E-2</v>
      </c>
      <c r="AP15" s="3">
        <f t="shared" si="17"/>
        <v>6.9908800000000146E-2</v>
      </c>
      <c r="AQ15">
        <f t="shared" si="18"/>
        <v>3</v>
      </c>
      <c r="AR15" s="1">
        <f t="shared" si="19"/>
        <v>11957.508558550575</v>
      </c>
      <c r="AS15" s="1">
        <f t="shared" si="33"/>
        <v>12247.29782058224</v>
      </c>
    </row>
    <row r="16" spans="1:45" x14ac:dyDescent="0.25">
      <c r="A16">
        <v>4</v>
      </c>
      <c r="B16" s="1">
        <f t="shared" si="0"/>
        <v>11957.508558550575</v>
      </c>
      <c r="C16" s="10">
        <f t="shared" si="20"/>
        <v>102.70544791041236</v>
      </c>
      <c r="D16" s="1">
        <f t="shared" si="21"/>
        <v>116.4252608</v>
      </c>
      <c r="E16" s="1"/>
      <c r="F16" s="1">
        <f t="shared" si="1"/>
        <v>122.47937436160001</v>
      </c>
      <c r="G16" s="1">
        <f t="shared" si="2"/>
        <v>12579.299003595204</v>
      </c>
      <c r="H16" s="1"/>
      <c r="I16" s="1">
        <f t="shared" si="34"/>
        <v>2.4286309402880004</v>
      </c>
      <c r="J16" s="1">
        <f t="shared" si="3"/>
        <v>249.43362853136503</v>
      </c>
      <c r="K16" s="9">
        <f t="shared" si="4"/>
        <v>7.4830088559409509</v>
      </c>
      <c r="L16" s="9">
        <f t="shared" si="5"/>
        <v>0</v>
      </c>
      <c r="M16" s="9">
        <f t="shared" si="6"/>
        <v>1.9754397092289602</v>
      </c>
      <c r="N16" s="1">
        <f t="shared" si="22"/>
        <v>12821.249623270629</v>
      </c>
      <c r="O16" s="9"/>
      <c r="P16" s="53">
        <f t="shared" si="7"/>
        <v>2.0860000000000004E-2</v>
      </c>
      <c r="Q16" s="53">
        <f t="shared" si="23"/>
        <v>5.2000000000000018E-2</v>
      </c>
      <c r="R16" s="53">
        <f t="shared" si="24"/>
        <v>5.2000000000000025E-2</v>
      </c>
      <c r="S16" s="53">
        <f t="shared" si="8"/>
        <v>2.0860000000000004E-2</v>
      </c>
      <c r="T16" s="53">
        <f t="shared" si="25"/>
        <v>7.2234199999999957E-2</v>
      </c>
      <c r="U16" s="3">
        <f t="shared" si="9"/>
        <v>7.2234200000000012E-2</v>
      </c>
      <c r="W16" s="1">
        <f t="shared" si="10"/>
        <v>12247.29782058224</v>
      </c>
      <c r="X16" s="10">
        <f t="shared" si="26"/>
        <v>105.19450621305577</v>
      </c>
      <c r="Y16" s="1">
        <f t="shared" si="27"/>
        <v>116.4252608</v>
      </c>
      <c r="Z16" s="1"/>
      <c r="AA16" s="1">
        <f t="shared" si="35"/>
        <v>122.47937436160001</v>
      </c>
      <c r="AB16" s="1">
        <f t="shared" si="11"/>
        <v>12884.157307252517</v>
      </c>
      <c r="AC16" s="1"/>
      <c r="AD16" s="1">
        <f t="shared" si="36"/>
        <v>2.7709212070400002</v>
      </c>
      <c r="AE16" s="1">
        <f t="shared" si="12"/>
        <v>291.48568812985729</v>
      </c>
      <c r="AF16" s="9">
        <f t="shared" si="13"/>
        <v>0</v>
      </c>
      <c r="AG16" s="9">
        <f t="shared" si="14"/>
        <v>72.151280920614099</v>
      </c>
      <c r="AH16" s="9">
        <f t="shared" si="28"/>
        <v>1.7907864761106207</v>
      </c>
      <c r="AI16" s="1">
        <f t="shared" si="29"/>
        <v>13103.491714461759</v>
      </c>
      <c r="AJ16" s="1"/>
      <c r="AK16" s="53">
        <f t="shared" si="15"/>
        <v>2.3800000000000002E-2</v>
      </c>
      <c r="AL16" s="53">
        <f t="shared" si="30"/>
        <v>5.1999999999999998E-2</v>
      </c>
      <c r="AM16" s="53">
        <f t="shared" si="31"/>
        <v>5.2000000000000025E-2</v>
      </c>
      <c r="AN16" s="53">
        <f t="shared" si="16"/>
        <v>2.3799999999999998E-2</v>
      </c>
      <c r="AO16" s="53">
        <f t="shared" si="32"/>
        <v>6.9908800000000035E-2</v>
      </c>
      <c r="AP16" s="3">
        <f t="shared" si="17"/>
        <v>6.9908799999999965E-2</v>
      </c>
      <c r="AQ16">
        <f t="shared" si="18"/>
        <v>4</v>
      </c>
      <c r="AR16" s="1">
        <f t="shared" si="19"/>
        <v>12821.249623270629</v>
      </c>
      <c r="AS16" s="1">
        <f t="shared" si="33"/>
        <v>13103.491714461759</v>
      </c>
    </row>
    <row r="17" spans="1:45" x14ac:dyDescent="0.25">
      <c r="A17">
        <v>5</v>
      </c>
      <c r="B17" s="1">
        <f t="shared" si="0"/>
        <v>12821.249623270629</v>
      </c>
      <c r="C17" s="10">
        <f t="shared" si="20"/>
        <v>104.68088761964133</v>
      </c>
      <c r="D17" s="1">
        <f t="shared" si="21"/>
        <v>122.47937436160001</v>
      </c>
      <c r="E17" s="1"/>
      <c r="F17" s="1">
        <f t="shared" si="1"/>
        <v>128.84830182840321</v>
      </c>
      <c r="G17" s="1">
        <f t="shared" si="2"/>
        <v>13487.954603680702</v>
      </c>
      <c r="H17" s="1"/>
      <c r="I17" s="1">
        <f t="shared" si="34"/>
        <v>2.5549197491829765</v>
      </c>
      <c r="J17" s="1">
        <f t="shared" si="3"/>
        <v>267.45126714142538</v>
      </c>
      <c r="K17" s="9">
        <f t="shared" si="4"/>
        <v>8.0235380142427601</v>
      </c>
      <c r="L17" s="9">
        <f t="shared" si="5"/>
        <v>0</v>
      </c>
      <c r="M17" s="9">
        <f t="shared" si="6"/>
        <v>2.0134353766856909</v>
      </c>
      <c r="N17" s="1">
        <f t="shared" si="22"/>
        <v>13747.382332807885</v>
      </c>
      <c r="O17" s="9"/>
      <c r="P17" s="53">
        <f t="shared" si="7"/>
        <v>2.0860000000000004E-2</v>
      </c>
      <c r="Q17" s="53">
        <f t="shared" si="23"/>
        <v>5.2000000000000018E-2</v>
      </c>
      <c r="R17" s="53">
        <f t="shared" si="24"/>
        <v>5.2000000000000039E-2</v>
      </c>
      <c r="S17" s="53">
        <f t="shared" si="8"/>
        <v>2.0860000000000004E-2</v>
      </c>
      <c r="T17" s="53">
        <f t="shared" si="25"/>
        <v>7.2234200000000068E-2</v>
      </c>
      <c r="U17" s="3">
        <f t="shared" si="9"/>
        <v>7.2234200000000082E-2</v>
      </c>
      <c r="W17" s="1">
        <f t="shared" si="10"/>
        <v>13103.491714461759</v>
      </c>
      <c r="X17" s="10">
        <f t="shared" si="26"/>
        <v>106.9852926891664</v>
      </c>
      <c r="Y17" s="1">
        <f t="shared" si="27"/>
        <v>122.47937436160001</v>
      </c>
      <c r="Z17" s="1"/>
      <c r="AA17" s="1">
        <f t="shared" si="35"/>
        <v>128.84830182840321</v>
      </c>
      <c r="AB17" s="1">
        <f t="shared" si="11"/>
        <v>13784.873283613771</v>
      </c>
      <c r="AC17" s="1"/>
      <c r="AD17" s="1">
        <f t="shared" si="36"/>
        <v>2.9150091098060802</v>
      </c>
      <c r="AE17" s="1">
        <f t="shared" si="12"/>
        <v>311.86310280418991</v>
      </c>
      <c r="AF17" s="9">
        <f t="shared" si="13"/>
        <v>0</v>
      </c>
      <c r="AG17" s="9">
        <f t="shared" si="14"/>
        <v>77.195290388237126</v>
      </c>
      <c r="AH17" s="9">
        <f t="shared" si="28"/>
        <v>1.8212720624636343</v>
      </c>
      <c r="AI17" s="1">
        <f t="shared" si="29"/>
        <v>14019.541096029725</v>
      </c>
      <c r="AJ17" s="1"/>
      <c r="AK17" s="53">
        <f t="shared" si="15"/>
        <v>2.3799999999999998E-2</v>
      </c>
      <c r="AL17" s="53">
        <f t="shared" si="30"/>
        <v>5.1999999999999984E-2</v>
      </c>
      <c r="AM17" s="53">
        <f t="shared" si="31"/>
        <v>5.2000000000000039E-2</v>
      </c>
      <c r="AN17" s="53">
        <f t="shared" si="16"/>
        <v>2.3800000000000002E-2</v>
      </c>
      <c r="AO17" s="53">
        <f t="shared" si="32"/>
        <v>6.9908800000000049E-2</v>
      </c>
      <c r="AP17" s="3">
        <f t="shared" si="17"/>
        <v>6.9908800000000104E-2</v>
      </c>
      <c r="AQ17">
        <f t="shared" si="18"/>
        <v>5</v>
      </c>
      <c r="AR17" s="1">
        <f t="shared" si="19"/>
        <v>13747.382332807885</v>
      </c>
      <c r="AS17" s="1">
        <f t="shared" si="33"/>
        <v>14019.541096029725</v>
      </c>
    </row>
    <row r="18" spans="1:45" x14ac:dyDescent="0.25">
      <c r="A18">
        <v>6</v>
      </c>
      <c r="B18" s="1">
        <f t="shared" si="0"/>
        <v>13747.382332807885</v>
      </c>
      <c r="C18" s="10">
        <f t="shared" si="20"/>
        <v>106.69432299632702</v>
      </c>
      <c r="D18" s="1">
        <f t="shared" si="21"/>
        <v>128.84830182840321</v>
      </c>
      <c r="E18" s="1"/>
      <c r="F18" s="1">
        <f t="shared" si="1"/>
        <v>135.54841352348018</v>
      </c>
      <c r="G18" s="1">
        <f t="shared" si="2"/>
        <v>14462.246214113895</v>
      </c>
      <c r="H18" s="1"/>
      <c r="I18" s="1">
        <f t="shared" si="34"/>
        <v>2.6877755761404916</v>
      </c>
      <c r="J18" s="1">
        <f t="shared" si="3"/>
        <v>286.77039546237256</v>
      </c>
      <c r="K18" s="9">
        <f t="shared" si="4"/>
        <v>8.6031118638711774</v>
      </c>
      <c r="L18" s="9">
        <f t="shared" si="5"/>
        <v>0</v>
      </c>
      <c r="M18" s="9">
        <f t="shared" si="6"/>
        <v>2.0521618539660462</v>
      </c>
      <c r="N18" s="1">
        <f t="shared" si="22"/>
        <v>14740.413497712396</v>
      </c>
      <c r="O18" s="9"/>
      <c r="P18" s="53">
        <f t="shared" si="7"/>
        <v>2.0860000000000004E-2</v>
      </c>
      <c r="Q18" s="53">
        <f t="shared" si="23"/>
        <v>5.2000000000000116E-2</v>
      </c>
      <c r="R18" s="53">
        <f t="shared" si="24"/>
        <v>5.1999999999999998E-2</v>
      </c>
      <c r="S18" s="53">
        <f t="shared" si="8"/>
        <v>2.0860000000000007E-2</v>
      </c>
      <c r="T18" s="53">
        <f t="shared" si="25"/>
        <v>7.2234199999999985E-2</v>
      </c>
      <c r="U18" s="3">
        <f t="shared" si="9"/>
        <v>7.2234199999999957E-2</v>
      </c>
      <c r="W18" s="1">
        <f t="shared" si="10"/>
        <v>14019.541096029725</v>
      </c>
      <c r="X18" s="10">
        <f t="shared" si="26"/>
        <v>108.80656475163003</v>
      </c>
      <c r="Y18" s="1">
        <f t="shared" si="27"/>
        <v>128.84830182840321</v>
      </c>
      <c r="Z18" s="1"/>
      <c r="AA18" s="1">
        <f t="shared" si="35"/>
        <v>135.54841352348018</v>
      </c>
      <c r="AB18" s="1">
        <f t="shared" si="11"/>
        <v>14748.55723302327</v>
      </c>
      <c r="AC18" s="1"/>
      <c r="AD18" s="1">
        <f t="shared" si="36"/>
        <v>3.0665895835159964</v>
      </c>
      <c r="AE18" s="1">
        <f t="shared" si="12"/>
        <v>333.66507808550745</v>
      </c>
      <c r="AF18" s="9">
        <f t="shared" si="13"/>
        <v>0</v>
      </c>
      <c r="AG18" s="9">
        <f t="shared" si="14"/>
        <v>82.591920504930314</v>
      </c>
      <c r="AH18" s="9">
        <f t="shared" si="28"/>
        <v>1.8522766224562661</v>
      </c>
      <c r="AI18" s="1">
        <f t="shared" si="29"/>
        <v>14999.630390603848</v>
      </c>
      <c r="AJ18" s="1"/>
      <c r="AK18" s="53">
        <f t="shared" si="15"/>
        <v>2.3800000000000002E-2</v>
      </c>
      <c r="AL18" s="53">
        <f t="shared" si="30"/>
        <v>5.2000000000000018E-2</v>
      </c>
      <c r="AM18" s="53">
        <f t="shared" si="31"/>
        <v>5.1999999999999998E-2</v>
      </c>
      <c r="AN18" s="53">
        <f t="shared" si="16"/>
        <v>2.3799999999999998E-2</v>
      </c>
      <c r="AO18" s="53">
        <f t="shared" si="32"/>
        <v>6.9908799999999952E-2</v>
      </c>
      <c r="AP18" s="3">
        <f t="shared" si="17"/>
        <v>6.9908800000000035E-2</v>
      </c>
      <c r="AQ18">
        <f t="shared" si="18"/>
        <v>6</v>
      </c>
      <c r="AR18" s="1">
        <f t="shared" si="19"/>
        <v>14740.413497712396</v>
      </c>
      <c r="AS18" s="1">
        <f t="shared" si="33"/>
        <v>14999.630390603848</v>
      </c>
    </row>
    <row r="19" spans="1:45" x14ac:dyDescent="0.25">
      <c r="A19">
        <v>7</v>
      </c>
      <c r="B19" s="1">
        <f t="shared" si="0"/>
        <v>14740.413497712396</v>
      </c>
      <c r="C19" s="10">
        <f t="shared" si="20"/>
        <v>108.74648485029306</v>
      </c>
      <c r="D19" s="1">
        <f t="shared" si="21"/>
        <v>135.54841352348018</v>
      </c>
      <c r="E19" s="1"/>
      <c r="F19" s="1">
        <f t="shared" si="1"/>
        <v>142.59693102670116</v>
      </c>
      <c r="G19" s="1">
        <f t="shared" si="2"/>
        <v>15506.914999593442</v>
      </c>
      <c r="H19" s="1"/>
      <c r="I19" s="1">
        <f t="shared" si="34"/>
        <v>2.8275399060997972</v>
      </c>
      <c r="J19" s="1">
        <f t="shared" si="3"/>
        <v>307.48502556228067</v>
      </c>
      <c r="K19" s="9">
        <f t="shared" si="4"/>
        <v>9.2245507668684201</v>
      </c>
      <c r="L19" s="9">
        <f t="shared" si="5"/>
        <v>0</v>
      </c>
      <c r="M19" s="9">
        <f t="shared" si="6"/>
        <v>2.0916331974884033</v>
      </c>
      <c r="N19" s="1">
        <f t="shared" si="22"/>
        <v>15805.175474388854</v>
      </c>
      <c r="O19" s="9"/>
      <c r="P19" s="53">
        <f t="shared" si="7"/>
        <v>2.0860000000000004E-2</v>
      </c>
      <c r="Q19" s="53">
        <f t="shared" si="23"/>
        <v>5.2000000000000032E-2</v>
      </c>
      <c r="R19" s="53">
        <f t="shared" si="24"/>
        <v>5.2000000000000025E-2</v>
      </c>
      <c r="S19" s="53">
        <f t="shared" si="8"/>
        <v>2.0860000000000007E-2</v>
      </c>
      <c r="T19" s="53">
        <f t="shared" si="25"/>
        <v>7.2234200000000137E-2</v>
      </c>
      <c r="U19" s="3">
        <f t="shared" si="9"/>
        <v>7.2234200000000109E-2</v>
      </c>
      <c r="W19" s="1">
        <f t="shared" si="10"/>
        <v>14999.630390603848</v>
      </c>
      <c r="X19" s="10">
        <f t="shared" si="26"/>
        <v>110.65884137408631</v>
      </c>
      <c r="Y19" s="1">
        <f t="shared" si="27"/>
        <v>135.54841352348018</v>
      </c>
      <c r="Z19" s="1"/>
      <c r="AA19" s="1">
        <f t="shared" si="35"/>
        <v>142.59693102670116</v>
      </c>
      <c r="AB19" s="1">
        <f t="shared" si="11"/>
        <v>15779.61117091525</v>
      </c>
      <c r="AC19" s="1"/>
      <c r="AD19" s="1">
        <f t="shared" si="36"/>
        <v>3.2260522418588282</v>
      </c>
      <c r="AE19" s="1">
        <f t="shared" si="12"/>
        <v>356.99120329637157</v>
      </c>
      <c r="AF19" s="9">
        <f t="shared" si="13"/>
        <v>0</v>
      </c>
      <c r="AG19" s="9">
        <f t="shared" si="14"/>
        <v>88.365822557125398</v>
      </c>
      <c r="AH19" s="9">
        <f t="shared" si="28"/>
        <v>1.8838089908747495</v>
      </c>
      <c r="AI19" s="1">
        <f t="shared" si="29"/>
        <v>16048.236551654496</v>
      </c>
      <c r="AJ19" s="1"/>
      <c r="AK19" s="53">
        <f t="shared" si="15"/>
        <v>2.3799999999999998E-2</v>
      </c>
      <c r="AL19" s="53">
        <f t="shared" si="30"/>
        <v>5.1999999999999998E-2</v>
      </c>
      <c r="AM19" s="53">
        <f t="shared" si="31"/>
        <v>5.2000000000000025E-2</v>
      </c>
      <c r="AN19" s="53">
        <f t="shared" si="16"/>
        <v>2.3799999999999998E-2</v>
      </c>
      <c r="AO19" s="53">
        <f t="shared" si="32"/>
        <v>6.9908800000000118E-2</v>
      </c>
      <c r="AP19" s="3">
        <f t="shared" si="17"/>
        <v>6.990880000000009E-2</v>
      </c>
      <c r="AQ19">
        <f t="shared" si="18"/>
        <v>7</v>
      </c>
      <c r="AR19" s="1">
        <f t="shared" si="19"/>
        <v>15805.175474388854</v>
      </c>
      <c r="AS19" s="1">
        <f t="shared" si="33"/>
        <v>16048.236551654496</v>
      </c>
    </row>
    <row r="20" spans="1:45" x14ac:dyDescent="0.25">
      <c r="A20">
        <v>8</v>
      </c>
      <c r="B20" s="1">
        <f t="shared" si="0"/>
        <v>15805.175474388854</v>
      </c>
      <c r="C20" s="10">
        <f t="shared" si="20"/>
        <v>110.83811804778146</v>
      </c>
      <c r="D20" s="1">
        <f t="shared" si="21"/>
        <v>142.59693102670116</v>
      </c>
      <c r="E20" s="1"/>
      <c r="F20" s="1">
        <f t="shared" si="1"/>
        <v>150.01197144008961</v>
      </c>
      <c r="G20" s="1">
        <f t="shared" si="2"/>
        <v>16627.044599057073</v>
      </c>
      <c r="H20" s="1"/>
      <c r="I20" s="1">
        <f t="shared" si="34"/>
        <v>2.9745719812169868</v>
      </c>
      <c r="J20" s="1">
        <f t="shared" si="3"/>
        <v>329.69596039575157</v>
      </c>
      <c r="K20" s="9">
        <f t="shared" si="4"/>
        <v>9.8908788118725468</v>
      </c>
      <c r="L20" s="9">
        <f t="shared" si="5"/>
        <v>0</v>
      </c>
      <c r="M20" s="9">
        <f t="shared" si="6"/>
        <v>2.1318637340327191</v>
      </c>
      <c r="N20" s="1">
        <f t="shared" si="22"/>
        <v>16946.849680640953</v>
      </c>
      <c r="O20" s="9"/>
      <c r="P20" s="53">
        <f t="shared" si="7"/>
        <v>2.0860000000000004E-2</v>
      </c>
      <c r="Q20" s="53">
        <f t="shared" si="23"/>
        <v>5.200000000000006E-2</v>
      </c>
      <c r="R20" s="53">
        <f t="shared" si="24"/>
        <v>5.2000000000000067E-2</v>
      </c>
      <c r="S20" s="53">
        <f t="shared" si="8"/>
        <v>2.0860000000000004E-2</v>
      </c>
      <c r="T20" s="53">
        <f t="shared" si="25"/>
        <v>7.2234199999999929E-2</v>
      </c>
      <c r="U20" s="3">
        <f t="shared" si="9"/>
        <v>7.2234199999999971E-2</v>
      </c>
      <c r="W20" s="1">
        <f t="shared" si="10"/>
        <v>16048.236551654496</v>
      </c>
      <c r="X20" s="10">
        <f t="shared" si="26"/>
        <v>112.54265036496106</v>
      </c>
      <c r="Y20" s="1">
        <f t="shared" si="27"/>
        <v>142.59693102670116</v>
      </c>
      <c r="Z20" s="1"/>
      <c r="AA20" s="1">
        <f t="shared" si="35"/>
        <v>150.01197144008961</v>
      </c>
      <c r="AB20" s="1">
        <f t="shared" si="11"/>
        <v>16882.744852340529</v>
      </c>
      <c r="AC20" s="1"/>
      <c r="AD20" s="1">
        <f t="shared" si="36"/>
        <v>3.3938069584354875</v>
      </c>
      <c r="AE20" s="1">
        <f t="shared" si="12"/>
        <v>381.94802992937701</v>
      </c>
      <c r="AF20" s="9">
        <f t="shared" si="13"/>
        <v>0</v>
      </c>
      <c r="AG20" s="9">
        <f t="shared" si="14"/>
        <v>94.543371173106962</v>
      </c>
      <c r="AH20" s="9">
        <f t="shared" si="28"/>
        <v>1.9158781529049571</v>
      </c>
      <c r="AI20" s="1">
        <f t="shared" si="29"/>
        <v>17170.149511096799</v>
      </c>
      <c r="AJ20" s="1"/>
      <c r="AK20" s="53">
        <f t="shared" si="15"/>
        <v>2.3799999999999998E-2</v>
      </c>
      <c r="AL20" s="53">
        <f t="shared" si="30"/>
        <v>5.2000000000000074E-2</v>
      </c>
      <c r="AM20" s="53">
        <f t="shared" si="31"/>
        <v>5.2000000000000067E-2</v>
      </c>
      <c r="AN20" s="53">
        <f t="shared" si="16"/>
        <v>2.3800000000000002E-2</v>
      </c>
      <c r="AO20" s="53">
        <f t="shared" si="32"/>
        <v>6.9908799999999965E-2</v>
      </c>
      <c r="AP20" s="3">
        <f t="shared" si="17"/>
        <v>6.9908799999999952E-2</v>
      </c>
      <c r="AQ20">
        <f t="shared" si="18"/>
        <v>8</v>
      </c>
      <c r="AR20" s="1">
        <f t="shared" si="19"/>
        <v>16946.849680640953</v>
      </c>
      <c r="AS20" s="1">
        <f t="shared" si="33"/>
        <v>17170.149511096799</v>
      </c>
    </row>
    <row r="21" spans="1:45" x14ac:dyDescent="0.25">
      <c r="A21">
        <v>9</v>
      </c>
      <c r="B21" s="1">
        <f t="shared" si="0"/>
        <v>16946.849680640953</v>
      </c>
      <c r="C21" s="10">
        <f t="shared" si="20"/>
        <v>112.96998178181418</v>
      </c>
      <c r="D21" s="1">
        <f t="shared" si="21"/>
        <v>150.01197144008961</v>
      </c>
      <c r="E21" s="1"/>
      <c r="F21" s="1">
        <f t="shared" si="1"/>
        <v>157.81259395497426</v>
      </c>
      <c r="G21" s="1">
        <f t="shared" si="2"/>
        <v>17828.085864034281</v>
      </c>
      <c r="H21" s="1"/>
      <c r="I21" s="1">
        <f t="shared" si="34"/>
        <v>3.1292497242402701</v>
      </c>
      <c r="J21" s="1">
        <f t="shared" si="3"/>
        <v>353.51128433817036</v>
      </c>
      <c r="K21" s="9">
        <f t="shared" si="4"/>
        <v>10.60533853014511</v>
      </c>
      <c r="L21" s="9">
        <f t="shared" si="5"/>
        <v>0</v>
      </c>
      <c r="M21" s="9">
        <f t="shared" si="6"/>
        <v>2.1728680659406705</v>
      </c>
      <c r="N21" s="1">
        <f t="shared" si="22"/>
        <v>18170.991809842308</v>
      </c>
      <c r="O21" s="9"/>
      <c r="P21" s="53">
        <f t="shared" si="7"/>
        <v>2.0860000000000007E-2</v>
      </c>
      <c r="Q21" s="53">
        <f t="shared" si="23"/>
        <v>5.1999999999999991E-2</v>
      </c>
      <c r="R21" s="53">
        <f t="shared" si="24"/>
        <v>5.1999999999999956E-2</v>
      </c>
      <c r="S21" s="53">
        <f t="shared" si="8"/>
        <v>2.0860000000000004E-2</v>
      </c>
      <c r="T21" s="53">
        <f t="shared" si="25"/>
        <v>7.2234199999999915E-2</v>
      </c>
      <c r="U21" s="3">
        <f t="shared" si="9"/>
        <v>7.2234199999999998E-2</v>
      </c>
      <c r="W21" s="1">
        <f t="shared" si="10"/>
        <v>17170.149511096799</v>
      </c>
      <c r="X21" s="10">
        <f t="shared" si="26"/>
        <v>114.45852851786601</v>
      </c>
      <c r="Y21" s="1">
        <f t="shared" si="27"/>
        <v>150.01197144008961</v>
      </c>
      <c r="Z21" s="1"/>
      <c r="AA21" s="1">
        <f t="shared" si="35"/>
        <v>157.81259395497429</v>
      </c>
      <c r="AB21" s="1">
        <f t="shared" si="11"/>
        <v>18062.997285673835</v>
      </c>
      <c r="AC21" s="1"/>
      <c r="AD21" s="1">
        <f t="shared" si="36"/>
        <v>3.5702849202741329</v>
      </c>
      <c r="AE21" s="1">
        <f t="shared" si="12"/>
        <v>408.64955836410383</v>
      </c>
      <c r="AF21" s="9">
        <f t="shared" si="13"/>
        <v>0</v>
      </c>
      <c r="AG21" s="9">
        <f t="shared" si="14"/>
        <v>101.15278479977347</v>
      </c>
      <c r="AH21" s="9">
        <f t="shared" si="28"/>
        <v>1.9484932466927363</v>
      </c>
      <c r="AI21" s="1">
        <f t="shared" si="29"/>
        <v>18370.494059238164</v>
      </c>
      <c r="AJ21" s="1"/>
      <c r="AK21" s="53">
        <f t="shared" si="15"/>
        <v>2.3800000000000002E-2</v>
      </c>
      <c r="AL21" s="53">
        <f t="shared" si="30"/>
        <v>5.2000000000000011E-2</v>
      </c>
      <c r="AM21" s="53">
        <f t="shared" si="31"/>
        <v>5.1999999999999956E-2</v>
      </c>
      <c r="AN21" s="53">
        <f t="shared" si="16"/>
        <v>2.3800000000000002E-2</v>
      </c>
      <c r="AO21" s="53">
        <f t="shared" si="32"/>
        <v>6.9908800000000146E-2</v>
      </c>
      <c r="AP21" s="3">
        <f t="shared" si="17"/>
        <v>6.990880000000009E-2</v>
      </c>
      <c r="AQ21">
        <f t="shared" si="18"/>
        <v>9</v>
      </c>
      <c r="AR21" s="1">
        <f t="shared" si="19"/>
        <v>18170.991809842308</v>
      </c>
      <c r="AS21" s="1">
        <f t="shared" si="33"/>
        <v>18370.494059238164</v>
      </c>
    </row>
    <row r="22" spans="1:45" x14ac:dyDescent="0.25">
      <c r="A22">
        <v>10</v>
      </c>
      <c r="B22" s="1">
        <f t="shared" si="0"/>
        <v>18170.991809842311</v>
      </c>
      <c r="C22" s="10">
        <f t="shared" si="20"/>
        <v>115.14284984775486</v>
      </c>
      <c r="D22" s="1">
        <f t="shared" si="21"/>
        <v>157.81259395497429</v>
      </c>
      <c r="E22" s="1"/>
      <c r="F22" s="1">
        <f t="shared" si="1"/>
        <v>166.01884884063296</v>
      </c>
      <c r="G22" s="1">
        <f t="shared" si="2"/>
        <v>19115.883383954111</v>
      </c>
      <c r="H22" s="1"/>
      <c r="I22" s="1">
        <f t="shared" si="34"/>
        <v>3.2919707099007645</v>
      </c>
      <c r="J22" s="1">
        <f t="shared" si="3"/>
        <v>379.0468891533107</v>
      </c>
      <c r="K22" s="9">
        <f t="shared" si="4"/>
        <v>11.371406674599321</v>
      </c>
      <c r="L22" s="9">
        <f t="shared" si="5"/>
        <v>0</v>
      </c>
      <c r="M22" s="9">
        <f t="shared" si="6"/>
        <v>2.2146610764158194</v>
      </c>
      <c r="N22" s="1">
        <f t="shared" si="22"/>
        <v>19483.558866432824</v>
      </c>
      <c r="O22" s="9"/>
      <c r="P22" s="53">
        <f t="shared" si="7"/>
        <v>2.0860000000000004E-2</v>
      </c>
      <c r="Q22" s="53">
        <f t="shared" si="23"/>
        <v>5.2000000000000081E-2</v>
      </c>
      <c r="R22" s="53">
        <f t="shared" si="24"/>
        <v>5.2000000000000129E-2</v>
      </c>
      <c r="S22" s="53">
        <f t="shared" si="8"/>
        <v>2.0860000000000004E-2</v>
      </c>
      <c r="T22" s="53">
        <f t="shared" si="25"/>
        <v>7.2234199999999998E-2</v>
      </c>
      <c r="U22" s="3">
        <f t="shared" si="9"/>
        <v>7.2234200000000082E-2</v>
      </c>
      <c r="W22" s="1">
        <f t="shared" si="10"/>
        <v>18370.494059238164</v>
      </c>
      <c r="X22" s="10">
        <f t="shared" si="26"/>
        <v>116.40702176455875</v>
      </c>
      <c r="Y22" s="1">
        <f t="shared" si="27"/>
        <v>157.81259395497429</v>
      </c>
      <c r="Z22" s="1"/>
      <c r="AA22" s="1">
        <f t="shared" si="35"/>
        <v>166.01884884063296</v>
      </c>
      <c r="AB22" s="1">
        <f t="shared" si="11"/>
        <v>19325.75975031855</v>
      </c>
      <c r="AC22" s="1"/>
      <c r="AD22" s="1">
        <f t="shared" si="36"/>
        <v>3.7559397361283882</v>
      </c>
      <c r="AE22" s="1">
        <f t="shared" si="12"/>
        <v>437.21775860986833</v>
      </c>
      <c r="AF22" s="9">
        <f t="shared" si="13"/>
        <v>0</v>
      </c>
      <c r="AG22" s="9">
        <f t="shared" si="14"/>
        <v>108.22425460178388</v>
      </c>
      <c r="AH22" s="9">
        <f t="shared" si="28"/>
        <v>1.9816635659478417</v>
      </c>
      <c r="AI22" s="1">
        <f t="shared" si="29"/>
        <v>19654.753254326635</v>
      </c>
      <c r="AJ22" s="1"/>
      <c r="AK22" s="53">
        <f t="shared" si="15"/>
        <v>2.3800000000000002E-2</v>
      </c>
      <c r="AL22" s="53">
        <f t="shared" si="30"/>
        <v>5.2000000000000095E-2</v>
      </c>
      <c r="AM22" s="53">
        <f t="shared" si="31"/>
        <v>5.2000000000000129E-2</v>
      </c>
      <c r="AN22" s="53">
        <f t="shared" si="16"/>
        <v>2.3800000000000002E-2</v>
      </c>
      <c r="AO22" s="53">
        <f t="shared" si="32"/>
        <v>6.9908800000000035E-2</v>
      </c>
      <c r="AP22" s="3">
        <f t="shared" si="17"/>
        <v>6.990880000000009E-2</v>
      </c>
      <c r="AQ22">
        <f t="shared" si="18"/>
        <v>10</v>
      </c>
      <c r="AR22" s="1">
        <f t="shared" si="19"/>
        <v>19483.558866432824</v>
      </c>
      <c r="AS22" s="1">
        <f t="shared" si="33"/>
        <v>19654.753254326635</v>
      </c>
    </row>
    <row r="23" spans="1:45" x14ac:dyDescent="0.25">
      <c r="A23">
        <v>11</v>
      </c>
      <c r="B23" s="1">
        <f t="shared" si="0"/>
        <v>19483.558866432824</v>
      </c>
      <c r="C23" s="10">
        <f t="shared" si="20"/>
        <v>117.35751092417068</v>
      </c>
      <c r="D23" s="1">
        <f t="shared" si="21"/>
        <v>166.01884884063296</v>
      </c>
      <c r="E23" s="1"/>
      <c r="F23" s="1">
        <f t="shared" si="1"/>
        <v>174.65182898034587</v>
      </c>
      <c r="G23" s="1">
        <f t="shared" si="2"/>
        <v>20496.703927487331</v>
      </c>
      <c r="H23" s="1"/>
      <c r="I23" s="1">
        <f t="shared" si="34"/>
        <v>3.4631531868156045</v>
      </c>
      <c r="J23" s="1">
        <f t="shared" si="3"/>
        <v>406.42703795378884</v>
      </c>
      <c r="K23" s="9">
        <f t="shared" si="4"/>
        <v>12.192811138613665</v>
      </c>
      <c r="L23" s="9">
        <f t="shared" si="5"/>
        <v>0</v>
      </c>
      <c r="M23" s="9">
        <f t="shared" si="6"/>
        <v>2.2572579349257182</v>
      </c>
      <c r="N23" s="1">
        <f t="shared" si="22"/>
        <v>20890.938154302505</v>
      </c>
      <c r="O23" s="9"/>
      <c r="P23" s="53">
        <f t="shared" si="7"/>
        <v>2.0860000000000007E-2</v>
      </c>
      <c r="Q23" s="53">
        <f t="shared" si="23"/>
        <v>5.2000000000000081E-2</v>
      </c>
      <c r="R23" s="53">
        <f t="shared" si="24"/>
        <v>5.2000000000000018E-2</v>
      </c>
      <c r="S23" s="53">
        <f t="shared" si="8"/>
        <v>2.0860000000000007E-2</v>
      </c>
      <c r="T23" s="53">
        <f t="shared" si="25"/>
        <v>7.2234200000000012E-2</v>
      </c>
      <c r="U23" s="3">
        <f t="shared" si="9"/>
        <v>7.2234199999999929E-2</v>
      </c>
      <c r="W23" s="1">
        <f t="shared" si="10"/>
        <v>19654.753254326635</v>
      </c>
      <c r="X23" s="10">
        <f t="shared" si="26"/>
        <v>118.38868533050659</v>
      </c>
      <c r="Y23" s="1">
        <f t="shared" si="27"/>
        <v>166.01884884063296</v>
      </c>
      <c r="Z23" s="1"/>
      <c r="AA23" s="1">
        <f t="shared" si="35"/>
        <v>174.65182898034587</v>
      </c>
      <c r="AB23" s="1">
        <f t="shared" si="11"/>
        <v>20676.80042355162</v>
      </c>
      <c r="AC23" s="1"/>
      <c r="AD23" s="1">
        <f t="shared" si="36"/>
        <v>3.9512486024070643</v>
      </c>
      <c r="AE23" s="1">
        <f t="shared" si="12"/>
        <v>467.78312745297387</v>
      </c>
      <c r="AF23" s="9">
        <f t="shared" si="13"/>
        <v>0</v>
      </c>
      <c r="AG23" s="9">
        <f t="shared" si="14"/>
        <v>115.79008237188907</v>
      </c>
      <c r="AH23" s="9">
        <f t="shared" si="28"/>
        <v>2.0153985625921829</v>
      </c>
      <c r="AI23" s="1">
        <f t="shared" si="29"/>
        <v>21028.793468632703</v>
      </c>
      <c r="AJ23" s="1"/>
      <c r="AK23" s="53">
        <f t="shared" si="15"/>
        <v>2.3799999999999998E-2</v>
      </c>
      <c r="AL23" s="53">
        <f t="shared" si="30"/>
        <v>5.1999999999999998E-2</v>
      </c>
      <c r="AM23" s="53">
        <f t="shared" si="31"/>
        <v>5.2000000000000018E-2</v>
      </c>
      <c r="AN23" s="53">
        <f t="shared" si="16"/>
        <v>2.3799999999999998E-2</v>
      </c>
      <c r="AO23" s="53">
        <f t="shared" si="32"/>
        <v>6.9908799999999993E-2</v>
      </c>
      <c r="AP23" s="3">
        <f t="shared" si="17"/>
        <v>6.9908799999999868E-2</v>
      </c>
      <c r="AQ23">
        <f t="shared" si="18"/>
        <v>11</v>
      </c>
      <c r="AR23" s="1">
        <f t="shared" si="19"/>
        <v>20890.938154302505</v>
      </c>
      <c r="AS23" s="1">
        <f t="shared" si="33"/>
        <v>21028.793468632703</v>
      </c>
    </row>
    <row r="24" spans="1:45" x14ac:dyDescent="0.25">
      <c r="A24">
        <v>12</v>
      </c>
      <c r="B24" s="1">
        <f t="shared" si="0"/>
        <v>20890.938154302505</v>
      </c>
      <c r="C24" s="10">
        <f t="shared" si="20"/>
        <v>119.6147688590964</v>
      </c>
      <c r="D24" s="1">
        <f t="shared" si="21"/>
        <v>174.65182898034587</v>
      </c>
      <c r="E24" s="1"/>
      <c r="F24" s="1">
        <f t="shared" si="1"/>
        <v>183.73372408732385</v>
      </c>
      <c r="G24" s="1">
        <f t="shared" si="2"/>
        <v>21977.266938326236</v>
      </c>
      <c r="H24" s="1"/>
      <c r="I24" s="1">
        <f t="shared" si="34"/>
        <v>3.6432371525300162</v>
      </c>
      <c r="J24" s="1">
        <f t="shared" si="3"/>
        <v>435.78496989875043</v>
      </c>
      <c r="K24" s="9">
        <f t="shared" si="4"/>
        <v>13.073549096962513</v>
      </c>
      <c r="L24" s="9">
        <f t="shared" si="5"/>
        <v>0</v>
      </c>
      <c r="M24" s="9">
        <f t="shared" si="6"/>
        <v>2.3006741027079176</v>
      </c>
      <c r="N24" s="1">
        <f t="shared" si="22"/>
        <v>22399.978359128021</v>
      </c>
      <c r="O24" s="9"/>
      <c r="P24" s="53">
        <f t="shared" si="7"/>
        <v>2.0860000000000007E-2</v>
      </c>
      <c r="Q24" s="53">
        <f t="shared" si="23"/>
        <v>5.2000000000000095E-2</v>
      </c>
      <c r="R24" s="53">
        <f t="shared" si="24"/>
        <v>5.1999999999999998E-2</v>
      </c>
      <c r="S24" s="53">
        <f t="shared" si="8"/>
        <v>2.086000000000001E-2</v>
      </c>
      <c r="T24" s="53">
        <f t="shared" si="25"/>
        <v>7.2234200000000082E-2</v>
      </c>
      <c r="U24" s="3">
        <f t="shared" si="9"/>
        <v>7.2234199999999929E-2</v>
      </c>
      <c r="W24" s="1">
        <f t="shared" si="10"/>
        <v>21028.793468632703</v>
      </c>
      <c r="X24" s="10">
        <f t="shared" si="26"/>
        <v>120.40408389309877</v>
      </c>
      <c r="Y24" s="1">
        <f t="shared" si="27"/>
        <v>174.65182898034587</v>
      </c>
      <c r="Z24" s="1"/>
      <c r="AA24" s="1">
        <f t="shared" si="35"/>
        <v>183.73372408732385</v>
      </c>
      <c r="AB24" s="1">
        <f t="shared" si="11"/>
        <v>22122.290729001605</v>
      </c>
      <c r="AC24" s="1"/>
      <c r="AD24" s="1">
        <f t="shared" si="36"/>
        <v>4.1567135297322322</v>
      </c>
      <c r="AE24" s="1">
        <f t="shared" si="12"/>
        <v>500.48528455345843</v>
      </c>
      <c r="AF24" s="9">
        <f t="shared" si="13"/>
        <v>0</v>
      </c>
      <c r="AG24" s="9">
        <f t="shared" si="14"/>
        <v>123.88482808240899</v>
      </c>
      <c r="AH24" s="9">
        <f t="shared" si="28"/>
        <v>2.0497078494531631</v>
      </c>
      <c r="AI24" s="1">
        <f t="shared" si="29"/>
        <v>22498.89118547265</v>
      </c>
      <c r="AJ24" s="1"/>
      <c r="AK24" s="53">
        <f t="shared" si="15"/>
        <v>2.3800000000000002E-2</v>
      </c>
      <c r="AL24" s="53">
        <f t="shared" si="30"/>
        <v>5.2000000000000129E-2</v>
      </c>
      <c r="AM24" s="53">
        <f t="shared" si="31"/>
        <v>5.1999999999999998E-2</v>
      </c>
      <c r="AN24" s="53">
        <f t="shared" si="16"/>
        <v>2.3800000000000005E-2</v>
      </c>
      <c r="AO24" s="53">
        <f t="shared" si="32"/>
        <v>6.9908800000000063E-2</v>
      </c>
      <c r="AP24" s="3">
        <f t="shared" si="17"/>
        <v>6.9908799999999896E-2</v>
      </c>
      <c r="AQ24">
        <f t="shared" si="18"/>
        <v>12</v>
      </c>
      <c r="AR24" s="1">
        <f t="shared" si="19"/>
        <v>22399.978359128021</v>
      </c>
      <c r="AS24" s="1">
        <f t="shared" si="33"/>
        <v>22498.89118547265</v>
      </c>
    </row>
    <row r="25" spans="1:45" x14ac:dyDescent="0.25">
      <c r="A25">
        <v>13</v>
      </c>
      <c r="B25" s="1">
        <f t="shared" si="0"/>
        <v>22399.978359128021</v>
      </c>
      <c r="C25" s="10">
        <f t="shared" si="20"/>
        <v>121.91544296180432</v>
      </c>
      <c r="D25" s="1">
        <f t="shared" si="21"/>
        <v>183.73372408732385</v>
      </c>
      <c r="E25" s="1"/>
      <c r="F25" s="1">
        <f t="shared" si="1"/>
        <v>193.28787773986468</v>
      </c>
      <c r="G25" s="1">
        <f t="shared" si="2"/>
        <v>23564.777233802681</v>
      </c>
      <c r="H25" s="1"/>
      <c r="I25" s="1">
        <f t="shared" si="34"/>
        <v>3.8326854844615772</v>
      </c>
      <c r="J25" s="1">
        <f t="shared" si="3"/>
        <v>467.26354857141075</v>
      </c>
      <c r="K25" s="9">
        <f t="shared" si="4"/>
        <v>14.017906457142322</v>
      </c>
      <c r="L25" s="9">
        <f t="shared" si="5"/>
        <v>0</v>
      </c>
      <c r="M25" s="9">
        <f t="shared" si="6"/>
        <v>2.3449253383818842</v>
      </c>
      <c r="N25" s="1">
        <f t="shared" si="22"/>
        <v>24018.022875916948</v>
      </c>
      <c r="O25" s="9"/>
      <c r="P25" s="53">
        <f t="shared" si="7"/>
        <v>2.086000000000001E-2</v>
      </c>
      <c r="Q25" s="53">
        <f t="shared" si="23"/>
        <v>5.2000000000000032E-2</v>
      </c>
      <c r="R25" s="53">
        <f t="shared" si="24"/>
        <v>5.1999999999999977E-2</v>
      </c>
      <c r="S25" s="53">
        <f t="shared" si="8"/>
        <v>2.086000000000001E-2</v>
      </c>
      <c r="T25" s="53">
        <f t="shared" si="25"/>
        <v>7.2234200000000123E-2</v>
      </c>
      <c r="U25" s="3">
        <f t="shared" si="9"/>
        <v>7.2234200000000054E-2</v>
      </c>
      <c r="W25" s="1">
        <f t="shared" si="10"/>
        <v>22498.89118547265</v>
      </c>
      <c r="X25" s="10">
        <f t="shared" si="26"/>
        <v>122.45379174255193</v>
      </c>
      <c r="Y25" s="1">
        <f t="shared" si="27"/>
        <v>183.73372408732385</v>
      </c>
      <c r="Z25" s="1"/>
      <c r="AA25" s="1">
        <f t="shared" si="35"/>
        <v>193.28787773986471</v>
      </c>
      <c r="AB25" s="1">
        <f t="shared" si="11"/>
        <v>23668.833527117233</v>
      </c>
      <c r="AC25" s="1"/>
      <c r="AD25" s="1">
        <f t="shared" si="36"/>
        <v>4.3728626332783085</v>
      </c>
      <c r="AE25" s="1">
        <f t="shared" si="12"/>
        <v>535.47361021424922</v>
      </c>
      <c r="AF25" s="9">
        <f t="shared" si="13"/>
        <v>0</v>
      </c>
      <c r="AG25" s="9">
        <f t="shared" si="14"/>
        <v>132.54546775185651</v>
      </c>
      <c r="AH25" s="9">
        <f t="shared" si="28"/>
        <v>2.0846012030028653</v>
      </c>
      <c r="AI25" s="1">
        <f t="shared" si="29"/>
        <v>24071.761669579624</v>
      </c>
      <c r="AJ25" s="1"/>
      <c r="AK25" s="53">
        <f t="shared" si="15"/>
        <v>2.3800000000000005E-2</v>
      </c>
      <c r="AL25" s="53">
        <f t="shared" si="30"/>
        <v>5.2000000000000053E-2</v>
      </c>
      <c r="AM25" s="53">
        <f t="shared" si="31"/>
        <v>5.1999999999999977E-2</v>
      </c>
      <c r="AN25" s="53">
        <f t="shared" si="16"/>
        <v>2.3800000000000005E-2</v>
      </c>
      <c r="AO25" s="53">
        <f t="shared" si="32"/>
        <v>6.9908800000000215E-2</v>
      </c>
      <c r="AP25" s="3">
        <f t="shared" si="17"/>
        <v>6.990880000000016E-2</v>
      </c>
      <c r="AQ25">
        <f t="shared" si="18"/>
        <v>13</v>
      </c>
      <c r="AR25" s="1">
        <f t="shared" si="19"/>
        <v>24018.022875916948</v>
      </c>
      <c r="AS25" s="1">
        <f t="shared" si="33"/>
        <v>24071.761669579624</v>
      </c>
    </row>
    <row r="26" spans="1:45" x14ac:dyDescent="0.25">
      <c r="A26">
        <v>14</v>
      </c>
      <c r="B26" s="1">
        <f t="shared" si="0"/>
        <v>24018.022875916951</v>
      </c>
      <c r="C26" s="10">
        <f t="shared" si="20"/>
        <v>124.2603683001862</v>
      </c>
      <c r="D26" s="1">
        <f t="shared" si="21"/>
        <v>193.28787773986471</v>
      </c>
      <c r="E26" s="1"/>
      <c r="F26" s="1">
        <f t="shared" si="1"/>
        <v>203.33884738233769</v>
      </c>
      <c r="G26" s="1">
        <f t="shared" si="2"/>
        <v>25266.960065464635</v>
      </c>
      <c r="H26" s="1"/>
      <c r="I26" s="1">
        <f t="shared" si="34"/>
        <v>4.0319851296535791</v>
      </c>
      <c r="J26" s="1">
        <f t="shared" si="3"/>
        <v>501.01595719162776</v>
      </c>
      <c r="K26" s="9">
        <f t="shared" si="4"/>
        <v>15.030478715748833</v>
      </c>
      <c r="L26" s="9">
        <f t="shared" si="5"/>
        <v>0</v>
      </c>
      <c r="M26" s="9">
        <f t="shared" si="6"/>
        <v>2.3900277036688484</v>
      </c>
      <c r="N26" s="1">
        <f t="shared" si="22"/>
        <v>25752.945543940514</v>
      </c>
      <c r="O26" s="9"/>
      <c r="P26" s="53">
        <f t="shared" si="7"/>
        <v>2.0860000000000007E-2</v>
      </c>
      <c r="Q26" s="53">
        <f t="shared" si="23"/>
        <v>5.1999999999999984E-2</v>
      </c>
      <c r="R26" s="53">
        <f t="shared" si="24"/>
        <v>5.2000000000000116E-2</v>
      </c>
      <c r="S26" s="53">
        <f t="shared" si="8"/>
        <v>2.0860000000000007E-2</v>
      </c>
      <c r="T26" s="53">
        <f t="shared" si="25"/>
        <v>7.2234200000000096E-2</v>
      </c>
      <c r="U26" s="3">
        <f t="shared" si="9"/>
        <v>7.2234200000000096E-2</v>
      </c>
      <c r="W26" s="1">
        <f t="shared" si="10"/>
        <v>24071.761669579624</v>
      </c>
      <c r="X26" s="10">
        <f t="shared" si="26"/>
        <v>124.53839294555479</v>
      </c>
      <c r="Y26" s="1">
        <f t="shared" si="27"/>
        <v>193.28787773986471</v>
      </c>
      <c r="Z26" s="1"/>
      <c r="AA26" s="1">
        <f t="shared" si="35"/>
        <v>203.33884738233769</v>
      </c>
      <c r="AB26" s="1">
        <f t="shared" si="11"/>
        <v>25323.493276397767</v>
      </c>
      <c r="AC26" s="1"/>
      <c r="AD26" s="1">
        <f t="shared" si="36"/>
        <v>4.6002514902087803</v>
      </c>
      <c r="AE26" s="1">
        <f t="shared" si="12"/>
        <v>572.90792773599503</v>
      </c>
      <c r="AF26" s="9">
        <f t="shared" si="13"/>
        <v>0</v>
      </c>
      <c r="AG26" s="9">
        <f t="shared" si="14"/>
        <v>141.8115623478275</v>
      </c>
      <c r="AH26" s="9">
        <f t="shared" si="28"/>
        <v>2.12008856614387</v>
      </c>
      <c r="AI26" s="1">
        <f t="shared" si="29"/>
        <v>25754.589641785933</v>
      </c>
      <c r="AJ26" s="1"/>
      <c r="AK26" s="53">
        <f t="shared" si="15"/>
        <v>2.3800000000000002E-2</v>
      </c>
      <c r="AL26" s="53">
        <f t="shared" si="30"/>
        <v>5.1999999999999956E-2</v>
      </c>
      <c r="AM26" s="53">
        <f t="shared" si="31"/>
        <v>5.2000000000000116E-2</v>
      </c>
      <c r="AN26" s="53">
        <f t="shared" si="16"/>
        <v>2.3799999999999998E-2</v>
      </c>
      <c r="AO26" s="53">
        <f t="shared" si="32"/>
        <v>6.990880000000009E-2</v>
      </c>
      <c r="AP26" s="3">
        <f t="shared" si="17"/>
        <v>6.9908800000000035E-2</v>
      </c>
      <c r="AQ26">
        <f t="shared" si="18"/>
        <v>14</v>
      </c>
      <c r="AR26" s="1">
        <f t="shared" si="19"/>
        <v>25752.945543940514</v>
      </c>
      <c r="AS26" s="1">
        <f t="shared" si="33"/>
        <v>25754.589641785933</v>
      </c>
    </row>
    <row r="27" spans="1:45" x14ac:dyDescent="0.25">
      <c r="A27">
        <v>15</v>
      </c>
      <c r="B27" s="1">
        <f t="shared" si="0"/>
        <v>25752.945543940514</v>
      </c>
      <c r="C27" s="10">
        <f t="shared" si="20"/>
        <v>126.65039600385505</v>
      </c>
      <c r="D27" s="1">
        <f t="shared" si="21"/>
        <v>203.33884738233769</v>
      </c>
      <c r="E27" s="1"/>
      <c r="F27" s="1">
        <f t="shared" si="1"/>
        <v>213.91246744621924</v>
      </c>
      <c r="G27" s="1">
        <f t="shared" si="2"/>
        <v>27092.098712225419</v>
      </c>
      <c r="H27" s="1"/>
      <c r="I27" s="1">
        <f t="shared" si="34"/>
        <v>4.2416483563955651</v>
      </c>
      <c r="J27" s="1">
        <f t="shared" si="3"/>
        <v>537.20644404659924</v>
      </c>
      <c r="K27" s="9">
        <f t="shared" si="4"/>
        <v>16.116193321397976</v>
      </c>
      <c r="L27" s="9">
        <f t="shared" si="5"/>
        <v>0</v>
      </c>
      <c r="M27" s="9">
        <f t="shared" si="6"/>
        <v>2.4359975692216773</v>
      </c>
      <c r="N27" s="1">
        <f t="shared" si="22"/>
        <v>27613.188962950619</v>
      </c>
      <c r="O27" s="9"/>
      <c r="P27" s="53">
        <f t="shared" si="7"/>
        <v>2.0860000000000004E-2</v>
      </c>
      <c r="Q27" s="53">
        <f t="shared" si="23"/>
        <v>5.1999999999999977E-2</v>
      </c>
      <c r="R27" s="53">
        <f t="shared" si="24"/>
        <v>5.2000000000000067E-2</v>
      </c>
      <c r="S27" s="53">
        <f t="shared" si="8"/>
        <v>2.0860000000000004E-2</v>
      </c>
      <c r="T27" s="53">
        <f t="shared" si="25"/>
        <v>7.2234199999999957E-2</v>
      </c>
      <c r="U27" s="3">
        <f t="shared" si="9"/>
        <v>7.2234199999999887E-2</v>
      </c>
      <c r="W27" s="1">
        <f t="shared" si="10"/>
        <v>25754.589641785933</v>
      </c>
      <c r="X27" s="10">
        <f t="shared" si="26"/>
        <v>126.65848151169865</v>
      </c>
      <c r="Y27" s="1">
        <f t="shared" si="27"/>
        <v>203.33884738233769</v>
      </c>
      <c r="Z27" s="1"/>
      <c r="AA27" s="1">
        <f t="shared" si="35"/>
        <v>213.91246744621927</v>
      </c>
      <c r="AB27" s="1">
        <f t="shared" si="11"/>
        <v>27093.828303158803</v>
      </c>
      <c r="AC27" s="1"/>
      <c r="AD27" s="1">
        <f t="shared" si="36"/>
        <v>4.8394645676996371</v>
      </c>
      <c r="AE27" s="1">
        <f t="shared" si="12"/>
        <v>612.95923347450514</v>
      </c>
      <c r="AF27" s="9">
        <f t="shared" si="13"/>
        <v>0</v>
      </c>
      <c r="AG27" s="9">
        <f t="shared" si="14"/>
        <v>151.72543849768931</v>
      </c>
      <c r="AH27" s="9">
        <f t="shared" si="28"/>
        <v>2.1561800510424982</v>
      </c>
      <c r="AI27" s="1">
        <f t="shared" si="29"/>
        <v>27555.062098135619</v>
      </c>
      <c r="AJ27" s="1"/>
      <c r="AK27" s="53">
        <f t="shared" si="15"/>
        <v>2.3800000000000002E-2</v>
      </c>
      <c r="AL27" s="53">
        <f t="shared" si="30"/>
        <v>5.2000000000000032E-2</v>
      </c>
      <c r="AM27" s="53">
        <f t="shared" si="31"/>
        <v>5.2000000000000067E-2</v>
      </c>
      <c r="AN27" s="53">
        <f t="shared" si="16"/>
        <v>2.3799999999999998E-2</v>
      </c>
      <c r="AO27" s="53">
        <f t="shared" si="32"/>
        <v>6.9908800000000076E-2</v>
      </c>
      <c r="AP27" s="3">
        <f t="shared" si="17"/>
        <v>6.9908800000000049E-2</v>
      </c>
      <c r="AQ27">
        <f t="shared" si="18"/>
        <v>15</v>
      </c>
      <c r="AR27" s="1">
        <f t="shared" si="19"/>
        <v>27613.188962950619</v>
      </c>
      <c r="AS27" s="1">
        <f t="shared" si="33"/>
        <v>27555.062098135619</v>
      </c>
    </row>
    <row r="28" spans="1:45" x14ac:dyDescent="0.25">
      <c r="A28">
        <v>16</v>
      </c>
      <c r="B28" s="1">
        <f t="shared" si="0"/>
        <v>27613.188962950622</v>
      </c>
      <c r="C28" s="10">
        <f t="shared" si="20"/>
        <v>129.08639357307672</v>
      </c>
      <c r="D28" s="1">
        <f t="shared" si="21"/>
        <v>213.91246744621927</v>
      </c>
      <c r="E28" s="1"/>
      <c r="F28" s="1">
        <f t="shared" si="1"/>
        <v>225.03591575342267</v>
      </c>
      <c r="G28" s="1">
        <f t="shared" si="2"/>
        <v>29049.074789024053</v>
      </c>
      <c r="H28" s="1"/>
      <c r="I28" s="1">
        <f t="shared" si="34"/>
        <v>4.4622140709281348</v>
      </c>
      <c r="J28" s="1">
        <f t="shared" si="3"/>
        <v>576.01112176715014</v>
      </c>
      <c r="K28" s="9">
        <f t="shared" si="4"/>
        <v>17.280333653014505</v>
      </c>
      <c r="L28" s="9">
        <f t="shared" si="5"/>
        <v>0</v>
      </c>
      <c r="M28" s="9">
        <f t="shared" si="6"/>
        <v>2.4828516205668723</v>
      </c>
      <c r="N28" s="1">
        <f t="shared" si="22"/>
        <v>29607.805577138188</v>
      </c>
      <c r="O28" s="9"/>
      <c r="P28" s="53">
        <f t="shared" si="7"/>
        <v>2.0860000000000004E-2</v>
      </c>
      <c r="Q28" s="53">
        <f t="shared" si="23"/>
        <v>5.2000000000000067E-2</v>
      </c>
      <c r="R28" s="53">
        <f t="shared" si="24"/>
        <v>5.2000000000000088E-2</v>
      </c>
      <c r="S28" s="53">
        <f t="shared" si="8"/>
        <v>2.0860000000000007E-2</v>
      </c>
      <c r="T28" s="53">
        <f t="shared" si="25"/>
        <v>7.2234199999999943E-2</v>
      </c>
      <c r="U28" s="3">
        <f t="shared" si="9"/>
        <v>7.2234199999999915E-2</v>
      </c>
      <c r="W28" s="1">
        <f t="shared" si="10"/>
        <v>27555.062098135619</v>
      </c>
      <c r="X28" s="10">
        <f t="shared" si="26"/>
        <v>128.81466156274115</v>
      </c>
      <c r="Y28" s="1">
        <f t="shared" si="27"/>
        <v>213.91246744621927</v>
      </c>
      <c r="Z28" s="1"/>
      <c r="AA28" s="1">
        <f t="shared" si="35"/>
        <v>225.03591575342267</v>
      </c>
      <c r="AB28" s="1">
        <f t="shared" si="11"/>
        <v>28987.92532723867</v>
      </c>
      <c r="AC28" s="1"/>
      <c r="AD28" s="1">
        <f t="shared" si="36"/>
        <v>5.0911167252200187</v>
      </c>
      <c r="AE28" s="1">
        <f t="shared" si="12"/>
        <v>655.81047793562777</v>
      </c>
      <c r="AF28" s="9">
        <f t="shared" si="13"/>
        <v>0</v>
      </c>
      <c r="AG28" s="9">
        <f t="shared" si="14"/>
        <v>162.33238183253656</v>
      </c>
      <c r="AH28" s="9">
        <f t="shared" si="28"/>
        <v>2.192885942010284</v>
      </c>
      <c r="AI28" s="1">
        <f t="shared" si="29"/>
        <v>29481.403423341762</v>
      </c>
      <c r="AJ28" s="1"/>
      <c r="AK28" s="53">
        <f t="shared" si="15"/>
        <v>2.3800000000000002E-2</v>
      </c>
      <c r="AL28" s="53">
        <f t="shared" si="30"/>
        <v>5.2000000000000102E-2</v>
      </c>
      <c r="AM28" s="53">
        <f t="shared" si="31"/>
        <v>5.2000000000000088E-2</v>
      </c>
      <c r="AN28" s="53">
        <f t="shared" si="16"/>
        <v>2.3800000000000002E-2</v>
      </c>
      <c r="AO28" s="53">
        <f t="shared" si="32"/>
        <v>6.9908799999999979E-2</v>
      </c>
      <c r="AP28" s="3">
        <f t="shared" si="17"/>
        <v>6.9908800000000007E-2</v>
      </c>
      <c r="AQ28">
        <f t="shared" si="18"/>
        <v>16</v>
      </c>
      <c r="AR28" s="1">
        <f t="shared" si="19"/>
        <v>29607.805577138188</v>
      </c>
      <c r="AS28" s="1">
        <f t="shared" si="33"/>
        <v>29481.403423341762</v>
      </c>
    </row>
    <row r="29" spans="1:45" x14ac:dyDescent="0.25">
      <c r="A29">
        <v>17</v>
      </c>
      <c r="B29" s="1">
        <f t="shared" si="0"/>
        <v>29607.805577138188</v>
      </c>
      <c r="C29" s="10">
        <f t="shared" si="20"/>
        <v>131.56924519364358</v>
      </c>
      <c r="D29" s="1">
        <f t="shared" si="21"/>
        <v>225.03591575342267</v>
      </c>
      <c r="E29" s="1"/>
      <c r="F29" s="1">
        <f t="shared" si="1"/>
        <v>236.73778337260066</v>
      </c>
      <c r="G29" s="1">
        <f t="shared" si="2"/>
        <v>31147.411467149373</v>
      </c>
      <c r="H29" s="1"/>
      <c r="I29" s="1">
        <f t="shared" si="34"/>
        <v>4.6942492026163984</v>
      </c>
      <c r="J29" s="1">
        <f t="shared" si="3"/>
        <v>617.61882433910284</v>
      </c>
      <c r="K29" s="9">
        <f t="shared" si="4"/>
        <v>18.528564730173084</v>
      </c>
      <c r="L29" s="9">
        <f t="shared" si="5"/>
        <v>0</v>
      </c>
      <c r="M29" s="9">
        <f t="shared" si="6"/>
        <v>2.530606864160859</v>
      </c>
      <c r="N29" s="1">
        <f t="shared" si="22"/>
        <v>31746.501726758306</v>
      </c>
      <c r="O29" s="9"/>
      <c r="P29" s="53">
        <f t="shared" si="7"/>
        <v>2.0860000000000007E-2</v>
      </c>
      <c r="Q29" s="53">
        <f t="shared" si="23"/>
        <v>5.2000000000000136E-2</v>
      </c>
      <c r="R29" s="53">
        <f t="shared" si="24"/>
        <v>5.2000000000000011E-2</v>
      </c>
      <c r="S29" s="53">
        <f t="shared" si="8"/>
        <v>2.0860000000000007E-2</v>
      </c>
      <c r="T29" s="53">
        <f t="shared" si="25"/>
        <v>7.2234200000000012E-2</v>
      </c>
      <c r="U29" s="3">
        <f t="shared" si="9"/>
        <v>7.2234200000000109E-2</v>
      </c>
      <c r="W29" s="1">
        <f t="shared" si="10"/>
        <v>29481.403423341762</v>
      </c>
      <c r="X29" s="10">
        <f t="shared" si="26"/>
        <v>131.00754750475144</v>
      </c>
      <c r="Y29" s="1">
        <f t="shared" si="27"/>
        <v>225.03591575342267</v>
      </c>
      <c r="Z29" s="1"/>
      <c r="AA29" s="1">
        <f t="shared" si="35"/>
        <v>236.73778337260066</v>
      </c>
      <c r="AB29" s="1">
        <f t="shared" si="11"/>
        <v>31014.436401355539</v>
      </c>
      <c r="AC29" s="1"/>
      <c r="AD29" s="1">
        <f t="shared" si="36"/>
        <v>5.3558547949314601</v>
      </c>
      <c r="AE29" s="1">
        <f t="shared" si="12"/>
        <v>701.65740147553402</v>
      </c>
      <c r="AF29" s="9">
        <f t="shared" si="13"/>
        <v>0</v>
      </c>
      <c r="AG29" s="9">
        <f t="shared" si="14"/>
        <v>173.68084384759101</v>
      </c>
      <c r="AH29" s="9">
        <f t="shared" si="28"/>
        <v>2.2302166984344991</v>
      </c>
      <c r="AI29" s="1">
        <f t="shared" si="29"/>
        <v>31542.412958983481</v>
      </c>
      <c r="AJ29" s="1"/>
      <c r="AK29" s="53">
        <f t="shared" si="15"/>
        <v>2.3800000000000002E-2</v>
      </c>
      <c r="AL29" s="53">
        <f t="shared" si="30"/>
        <v>5.2000000000000088E-2</v>
      </c>
      <c r="AM29" s="53">
        <f t="shared" si="31"/>
        <v>5.2000000000000011E-2</v>
      </c>
      <c r="AN29" s="53">
        <f t="shared" si="16"/>
        <v>2.3800000000000002E-2</v>
      </c>
      <c r="AO29" s="53">
        <f t="shared" si="32"/>
        <v>6.9908800000000174E-2</v>
      </c>
      <c r="AP29" s="3">
        <f t="shared" si="17"/>
        <v>6.9908800000000132E-2</v>
      </c>
      <c r="AQ29">
        <f t="shared" si="18"/>
        <v>17</v>
      </c>
      <c r="AR29" s="1">
        <f t="shared" si="19"/>
        <v>31746.501726758306</v>
      </c>
      <c r="AS29" s="1">
        <f t="shared" si="33"/>
        <v>31542.412958983481</v>
      </c>
    </row>
    <row r="30" spans="1:45" x14ac:dyDescent="0.25">
      <c r="A30">
        <v>18</v>
      </c>
      <c r="B30" s="1">
        <f t="shared" si="0"/>
        <v>31746.501726758306</v>
      </c>
      <c r="C30" s="10">
        <f t="shared" si="20"/>
        <v>134.09985205780444</v>
      </c>
      <c r="D30" s="1">
        <f t="shared" si="21"/>
        <v>236.73778337260066</v>
      </c>
      <c r="E30" s="1"/>
      <c r="F30" s="1">
        <f t="shared" si="1"/>
        <v>249.04814810797589</v>
      </c>
      <c r="G30" s="1">
        <f t="shared" si="2"/>
        <v>33397.319816549738</v>
      </c>
      <c r="H30" s="1"/>
      <c r="I30" s="1">
        <f t="shared" si="34"/>
        <v>4.9383501611524512</v>
      </c>
      <c r="J30" s="1">
        <f t="shared" si="3"/>
        <v>662.23202602017841</v>
      </c>
      <c r="K30" s="9">
        <f t="shared" si="4"/>
        <v>19.86696078060535</v>
      </c>
      <c r="L30" s="9">
        <f t="shared" si="5"/>
        <v>0</v>
      </c>
      <c r="M30" s="9">
        <f t="shared" si="6"/>
        <v>2.5792806335627634</v>
      </c>
      <c r="N30" s="1">
        <f t="shared" si="22"/>
        <v>34039.684881789311</v>
      </c>
      <c r="O30" s="9"/>
      <c r="P30" s="53">
        <f t="shared" si="7"/>
        <v>2.0860000000000007E-2</v>
      </c>
      <c r="Q30" s="53">
        <f t="shared" si="23"/>
        <v>5.2000000000000005E-2</v>
      </c>
      <c r="R30" s="53">
        <f t="shared" si="24"/>
        <v>5.2000000000000046E-2</v>
      </c>
      <c r="S30" s="53">
        <f t="shared" si="8"/>
        <v>2.0860000000000004E-2</v>
      </c>
      <c r="T30" s="53">
        <f t="shared" si="25"/>
        <v>7.2234199999999998E-2</v>
      </c>
      <c r="U30" s="3">
        <f t="shared" si="9"/>
        <v>7.2234200000000012E-2</v>
      </c>
      <c r="W30" s="1">
        <f t="shared" si="10"/>
        <v>31542.412958983481</v>
      </c>
      <c r="X30" s="10">
        <f t="shared" si="26"/>
        <v>133.23776420318595</v>
      </c>
      <c r="Y30" s="1">
        <f t="shared" si="27"/>
        <v>236.73778337260066</v>
      </c>
      <c r="Z30" s="1"/>
      <c r="AA30" s="1">
        <f t="shared" si="35"/>
        <v>249.04814810797592</v>
      </c>
      <c r="AB30" s="1">
        <f t="shared" si="11"/>
        <v>33182.618432850628</v>
      </c>
      <c r="AC30" s="1"/>
      <c r="AD30" s="1">
        <f t="shared" si="36"/>
        <v>5.6343592442678965</v>
      </c>
      <c r="AE30" s="1">
        <f t="shared" si="12"/>
        <v>750.70942842380691</v>
      </c>
      <c r="AF30" s="9">
        <f t="shared" si="13"/>
        <v>0</v>
      </c>
      <c r="AG30" s="9">
        <f t="shared" si="14"/>
        <v>185.8226632239635</v>
      </c>
      <c r="AH30" s="9">
        <f t="shared" si="28"/>
        <v>2.268182957758571</v>
      </c>
      <c r="AI30" s="1">
        <f t="shared" si="29"/>
        <v>33747.505198050472</v>
      </c>
      <c r="AJ30" s="1"/>
      <c r="AK30" s="53">
        <f t="shared" si="15"/>
        <v>2.3800000000000002E-2</v>
      </c>
      <c r="AL30" s="53">
        <f t="shared" si="30"/>
        <v>5.2000000000000081E-2</v>
      </c>
      <c r="AM30" s="53">
        <f t="shared" si="31"/>
        <v>5.2000000000000046E-2</v>
      </c>
      <c r="AN30" s="53">
        <f t="shared" si="16"/>
        <v>2.3800000000000002E-2</v>
      </c>
      <c r="AO30" s="53">
        <f t="shared" si="32"/>
        <v>6.9908800000000187E-2</v>
      </c>
      <c r="AP30" s="3">
        <f t="shared" si="17"/>
        <v>6.9908800000000215E-2</v>
      </c>
      <c r="AQ30">
        <f t="shared" si="18"/>
        <v>18</v>
      </c>
      <c r="AR30" s="1">
        <f t="shared" si="19"/>
        <v>34039.684881789311</v>
      </c>
      <c r="AS30" s="1">
        <f t="shared" si="33"/>
        <v>33747.505198050472</v>
      </c>
    </row>
    <row r="31" spans="1:45" x14ac:dyDescent="0.25">
      <c r="A31">
        <v>19</v>
      </c>
      <c r="B31" s="1">
        <f t="shared" si="0"/>
        <v>34039.684881789319</v>
      </c>
      <c r="C31" s="10">
        <f t="shared" si="20"/>
        <v>136.67913269136722</v>
      </c>
      <c r="D31" s="1">
        <f t="shared" si="21"/>
        <v>249.04814810797592</v>
      </c>
      <c r="E31" s="1"/>
      <c r="F31" s="1">
        <f t="shared" si="1"/>
        <v>261.99865180959068</v>
      </c>
      <c r="G31" s="1">
        <f t="shared" si="2"/>
        <v>35809.748495642365</v>
      </c>
      <c r="H31" s="1"/>
      <c r="I31" s="1">
        <f t="shared" si="34"/>
        <v>5.1951443695323789</v>
      </c>
      <c r="J31" s="1">
        <f t="shared" si="3"/>
        <v>710.06782663412525</v>
      </c>
      <c r="K31" s="9">
        <f t="shared" si="4"/>
        <v>21.302034799023758</v>
      </c>
      <c r="L31" s="9">
        <f t="shared" si="5"/>
        <v>0</v>
      </c>
      <c r="M31" s="9">
        <f t="shared" si="6"/>
        <v>2.628890595725915</v>
      </c>
      <c r="N31" s="1">
        <f t="shared" si="22"/>
        <v>36498.514287477468</v>
      </c>
      <c r="O31" s="9"/>
      <c r="P31" s="53">
        <f t="shared" si="7"/>
        <v>2.0860000000000004E-2</v>
      </c>
      <c r="Q31" s="53">
        <f t="shared" si="23"/>
        <v>5.2000000000000053E-2</v>
      </c>
      <c r="R31" s="53">
        <f t="shared" si="24"/>
        <v>5.2000000000000109E-2</v>
      </c>
      <c r="S31" s="53">
        <f t="shared" si="8"/>
        <v>2.0860000000000004E-2</v>
      </c>
      <c r="T31" s="53">
        <f t="shared" si="25"/>
        <v>7.2234200000000054E-2</v>
      </c>
      <c r="U31" s="3">
        <f t="shared" si="9"/>
        <v>7.2234200000000109E-2</v>
      </c>
      <c r="W31" s="1">
        <f t="shared" si="10"/>
        <v>33747.505198050472</v>
      </c>
      <c r="X31" s="10">
        <f t="shared" si="26"/>
        <v>135.50594716094452</v>
      </c>
      <c r="Y31" s="1">
        <f t="shared" si="27"/>
        <v>249.04814810797592</v>
      </c>
      <c r="Z31" s="1"/>
      <c r="AA31" s="1">
        <f t="shared" si="35"/>
        <v>261.99865180959068</v>
      </c>
      <c r="AB31" s="1">
        <f t="shared" si="11"/>
        <v>35502.375468349099</v>
      </c>
      <c r="AC31" s="1"/>
      <c r="AD31" s="1">
        <f t="shared" si="36"/>
        <v>5.9273459249698277</v>
      </c>
      <c r="AE31" s="1">
        <f t="shared" si="12"/>
        <v>803.19062371360121</v>
      </c>
      <c r="AF31" s="9">
        <f t="shared" si="13"/>
        <v>0</v>
      </c>
      <c r="AG31" s="9">
        <f t="shared" si="14"/>
        <v>198.81330262275495</v>
      </c>
      <c r="AH31" s="9">
        <f t="shared" si="28"/>
        <v>2.306795538513235</v>
      </c>
      <c r="AI31" s="1">
        <f t="shared" si="29"/>
        <v>36106.752789439939</v>
      </c>
      <c r="AJ31" s="1"/>
      <c r="AK31" s="53">
        <f t="shared" si="15"/>
        <v>2.3800000000000002E-2</v>
      </c>
      <c r="AL31" s="53">
        <f t="shared" si="30"/>
        <v>5.2000000000000109E-2</v>
      </c>
      <c r="AM31" s="53">
        <f t="shared" si="31"/>
        <v>5.2000000000000109E-2</v>
      </c>
      <c r="AN31" s="53">
        <f t="shared" si="16"/>
        <v>2.3799999999999998E-2</v>
      </c>
      <c r="AO31" s="53">
        <f t="shared" si="32"/>
        <v>6.9908800000000063E-2</v>
      </c>
      <c r="AP31" s="3">
        <f t="shared" si="17"/>
        <v>6.9908799999999882E-2</v>
      </c>
      <c r="AQ31">
        <f t="shared" si="18"/>
        <v>19</v>
      </c>
      <c r="AR31" s="1">
        <f t="shared" si="19"/>
        <v>36498.514287477468</v>
      </c>
      <c r="AS31" s="1">
        <f t="shared" si="33"/>
        <v>36106.752789439939</v>
      </c>
    </row>
    <row r="32" spans="1:45" x14ac:dyDescent="0.25">
      <c r="A32">
        <v>20</v>
      </c>
      <c r="B32" s="1">
        <f t="shared" si="0"/>
        <v>36498.514287477468</v>
      </c>
      <c r="C32" s="10">
        <f t="shared" si="20"/>
        <v>139.30802328709314</v>
      </c>
      <c r="D32" s="1">
        <f t="shared" si="21"/>
        <v>261.99865180959068</v>
      </c>
      <c r="E32" s="1"/>
      <c r="F32" s="1">
        <f t="shared" si="1"/>
        <v>275.62258170368938</v>
      </c>
      <c r="G32" s="1">
        <f t="shared" si="2"/>
        <v>38396.437030426292</v>
      </c>
      <c r="H32" s="1"/>
      <c r="I32" s="1">
        <f t="shared" si="34"/>
        <v>5.4652918767480632</v>
      </c>
      <c r="J32" s="1">
        <f t="shared" si="3"/>
        <v>761.3590080367801</v>
      </c>
      <c r="K32" s="9">
        <f t="shared" si="4"/>
        <v>22.840770241103403</v>
      </c>
      <c r="L32" s="9">
        <f t="shared" si="5"/>
        <v>0</v>
      </c>
      <c r="M32" s="9">
        <f t="shared" si="6"/>
        <v>2.6794547574103618</v>
      </c>
      <c r="N32" s="1">
        <f t="shared" si="22"/>
        <v>39134.955268221966</v>
      </c>
      <c r="O32" s="9"/>
      <c r="P32" s="53">
        <f t="shared" si="7"/>
        <v>2.0860000000000007E-2</v>
      </c>
      <c r="Q32" s="53">
        <f t="shared" si="23"/>
        <v>5.2000000000000109E-2</v>
      </c>
      <c r="R32" s="53">
        <f t="shared" si="24"/>
        <v>5.2000000000000067E-2</v>
      </c>
      <c r="S32" s="53">
        <f t="shared" si="8"/>
        <v>2.0860000000000004E-2</v>
      </c>
      <c r="T32" s="53">
        <f t="shared" si="25"/>
        <v>7.2234199999999887E-2</v>
      </c>
      <c r="U32" s="3">
        <f t="shared" si="9"/>
        <v>7.223419999999979E-2</v>
      </c>
      <c r="W32" s="1">
        <f t="shared" si="10"/>
        <v>36106.752789439939</v>
      </c>
      <c r="X32" s="10">
        <f t="shared" si="26"/>
        <v>137.81274269945774</v>
      </c>
      <c r="Y32" s="1">
        <f t="shared" si="27"/>
        <v>261.99865180959068</v>
      </c>
      <c r="Z32" s="1"/>
      <c r="AA32" s="1">
        <f t="shared" si="35"/>
        <v>275.62258170368943</v>
      </c>
      <c r="AB32" s="1">
        <f t="shared" si="11"/>
        <v>37984.303934490825</v>
      </c>
      <c r="AC32" s="1"/>
      <c r="AD32" s="1">
        <f t="shared" si="36"/>
        <v>6.2355679130682589</v>
      </c>
      <c r="AE32" s="1">
        <f t="shared" si="12"/>
        <v>859.34071638867067</v>
      </c>
      <c r="AF32" s="9">
        <f t="shared" si="13"/>
        <v>0</v>
      </c>
      <c r="AG32" s="9">
        <f t="shared" si="14"/>
        <v>212.71210203314862</v>
      </c>
      <c r="AH32" s="9">
        <f t="shared" si="28"/>
        <v>2.3460654433992856</v>
      </c>
      <c r="AI32" s="1">
        <f t="shared" si="29"/>
        <v>38630.932548846344</v>
      </c>
      <c r="AJ32" s="1"/>
      <c r="AK32" s="53">
        <f t="shared" si="15"/>
        <v>2.3800000000000002E-2</v>
      </c>
      <c r="AL32" s="53">
        <f t="shared" si="30"/>
        <v>5.2000000000000018E-2</v>
      </c>
      <c r="AM32" s="53">
        <f t="shared" si="31"/>
        <v>5.2000000000000067E-2</v>
      </c>
      <c r="AN32" s="53">
        <f t="shared" si="16"/>
        <v>2.3800000000000002E-2</v>
      </c>
      <c r="AO32" s="53">
        <f t="shared" si="32"/>
        <v>6.9908800000000243E-2</v>
      </c>
      <c r="AP32" s="3">
        <f t="shared" si="17"/>
        <v>6.990880000000016E-2</v>
      </c>
      <c r="AQ32">
        <f t="shared" si="18"/>
        <v>20</v>
      </c>
      <c r="AR32" s="1">
        <f t="shared" si="19"/>
        <v>39134.955268221966</v>
      </c>
      <c r="AS32" s="1">
        <f t="shared" si="33"/>
        <v>38630.932548846344</v>
      </c>
    </row>
    <row r="33" spans="1:45" x14ac:dyDescent="0.25">
      <c r="A33">
        <v>21</v>
      </c>
      <c r="B33" s="1">
        <f t="shared" si="0"/>
        <v>39134.955268221973</v>
      </c>
      <c r="C33" s="10">
        <f t="shared" si="20"/>
        <v>141.98747804450349</v>
      </c>
      <c r="D33" s="1">
        <f t="shared" si="21"/>
        <v>275.62258170368943</v>
      </c>
      <c r="E33" s="1"/>
      <c r="F33" s="1">
        <f t="shared" si="1"/>
        <v>289.9549559522813</v>
      </c>
      <c r="G33" s="1">
        <f t="shared" si="2"/>
        <v>41169.972942169516</v>
      </c>
      <c r="H33" s="1"/>
      <c r="I33" s="1">
        <f t="shared" si="34"/>
        <v>5.7494870543389629</v>
      </c>
      <c r="J33" s="1">
        <f t="shared" si="3"/>
        <v>816.35516689511053</v>
      </c>
      <c r="K33" s="9">
        <f t="shared" si="4"/>
        <v>24.490655006853316</v>
      </c>
      <c r="L33" s="9">
        <f t="shared" si="5"/>
        <v>0</v>
      </c>
      <c r="M33" s="9">
        <f t="shared" si="6"/>
        <v>2.7309914717187196</v>
      </c>
      <c r="N33" s="1">
        <f t="shared" si="22"/>
        <v>41961.837454057772</v>
      </c>
      <c r="O33" s="9"/>
      <c r="P33" s="53">
        <f t="shared" si="7"/>
        <v>2.0860000000000004E-2</v>
      </c>
      <c r="Q33" s="53">
        <f t="shared" si="23"/>
        <v>5.2000000000000081E-2</v>
      </c>
      <c r="R33" s="53">
        <f t="shared" si="24"/>
        <v>5.2000000000000136E-2</v>
      </c>
      <c r="S33" s="53">
        <f t="shared" si="8"/>
        <v>2.0860000000000004E-2</v>
      </c>
      <c r="T33" s="53">
        <f t="shared" si="25"/>
        <v>7.2234200000000012E-2</v>
      </c>
      <c r="U33" s="3">
        <f t="shared" si="9"/>
        <v>7.2234199999999971E-2</v>
      </c>
      <c r="W33" s="1">
        <f t="shared" si="10"/>
        <v>38630.932548846344</v>
      </c>
      <c r="X33" s="10">
        <f t="shared" si="26"/>
        <v>140.15880814285703</v>
      </c>
      <c r="Y33" s="1">
        <f t="shared" si="27"/>
        <v>275.62258170368943</v>
      </c>
      <c r="Z33" s="1"/>
      <c r="AA33" s="1">
        <f t="shared" si="35"/>
        <v>289.9549559522813</v>
      </c>
      <c r="AB33" s="1">
        <f t="shared" si="11"/>
        <v>40639.741041386354</v>
      </c>
      <c r="AC33" s="1"/>
      <c r="AD33" s="1">
        <f t="shared" si="36"/>
        <v>6.559817444547809</v>
      </c>
      <c r="AE33" s="1">
        <f t="shared" si="12"/>
        <v>919.41619466254303</v>
      </c>
      <c r="AF33" s="9">
        <f t="shared" si="13"/>
        <v>0</v>
      </c>
      <c r="AG33" s="9">
        <f t="shared" si="14"/>
        <v>227.58254983176357</v>
      </c>
      <c r="AH33" s="9">
        <f t="shared" si="28"/>
        <v>2.3860038624228119</v>
      </c>
      <c r="AI33" s="1">
        <f t="shared" si="29"/>
        <v>41331.574686217136</v>
      </c>
      <c r="AJ33" s="1"/>
      <c r="AK33" s="53">
        <f t="shared" si="15"/>
        <v>2.3800000000000002E-2</v>
      </c>
      <c r="AL33" s="53">
        <f t="shared" si="30"/>
        <v>5.2000000000000109E-2</v>
      </c>
      <c r="AM33" s="53">
        <f t="shared" si="31"/>
        <v>5.2000000000000136E-2</v>
      </c>
      <c r="AN33" s="53">
        <f t="shared" si="16"/>
        <v>2.3800000000000002E-2</v>
      </c>
      <c r="AO33" s="53">
        <f t="shared" si="32"/>
        <v>6.9908800000000035E-2</v>
      </c>
      <c r="AP33" s="3">
        <f t="shared" si="17"/>
        <v>6.990880000000009E-2</v>
      </c>
      <c r="AQ33">
        <f t="shared" si="18"/>
        <v>21</v>
      </c>
      <c r="AR33" s="1">
        <f t="shared" si="19"/>
        <v>41961.837454057772</v>
      </c>
      <c r="AS33" s="1">
        <f t="shared" si="33"/>
        <v>41331.574686217136</v>
      </c>
    </row>
    <row r="34" spans="1:45" x14ac:dyDescent="0.25">
      <c r="A34">
        <v>22</v>
      </c>
      <c r="B34" s="1">
        <f t="shared" si="0"/>
        <v>41961.837454057772</v>
      </c>
      <c r="C34" s="10">
        <f t="shared" si="20"/>
        <v>144.7184695162222</v>
      </c>
      <c r="D34" s="1">
        <f t="shared" si="21"/>
        <v>289.9549559522813</v>
      </c>
      <c r="E34" s="1"/>
      <c r="F34" s="1">
        <f t="shared" si="1"/>
        <v>305.03261366179993</v>
      </c>
      <c r="G34" s="1">
        <f t="shared" si="2"/>
        <v>44143.853001668773</v>
      </c>
      <c r="H34" s="1"/>
      <c r="I34" s="1">
        <f t="shared" si="34"/>
        <v>6.0484603811645892</v>
      </c>
      <c r="J34" s="1">
        <f t="shared" si="3"/>
        <v>875.3239292916453</v>
      </c>
      <c r="K34" s="9">
        <f t="shared" si="4"/>
        <v>26.25971787874936</v>
      </c>
      <c r="L34" s="9">
        <f t="shared" si="5"/>
        <v>0</v>
      </c>
      <c r="M34" s="9">
        <f t="shared" si="6"/>
        <v>2.7835194447577414</v>
      </c>
      <c r="N34" s="1">
        <f t="shared" si="22"/>
        <v>44992.917213081666</v>
      </c>
      <c r="O34" s="9"/>
      <c r="P34" s="53">
        <f t="shared" si="7"/>
        <v>2.0860000000000004E-2</v>
      </c>
      <c r="Q34" s="53">
        <f t="shared" si="23"/>
        <v>5.2000000000000032E-2</v>
      </c>
      <c r="R34" s="53">
        <f t="shared" si="24"/>
        <v>5.2000000000000039E-2</v>
      </c>
      <c r="S34" s="53">
        <f t="shared" si="8"/>
        <v>2.0860000000000004E-2</v>
      </c>
      <c r="T34" s="53">
        <f t="shared" si="25"/>
        <v>7.2234199999999929E-2</v>
      </c>
      <c r="U34" s="3">
        <f t="shared" si="9"/>
        <v>7.2234199999999874E-2</v>
      </c>
      <c r="W34" s="1">
        <f t="shared" si="10"/>
        <v>41331.574686217136</v>
      </c>
      <c r="X34" s="10">
        <f t="shared" si="26"/>
        <v>142.54481200527985</v>
      </c>
      <c r="Y34" s="1">
        <f t="shared" si="27"/>
        <v>289.9549559522813</v>
      </c>
      <c r="Z34" s="1"/>
      <c r="AA34" s="1">
        <f t="shared" si="35"/>
        <v>305.03261366179993</v>
      </c>
      <c r="AB34" s="1">
        <f t="shared" si="11"/>
        <v>43480.816569900431</v>
      </c>
      <c r="AC34" s="1"/>
      <c r="AD34" s="1">
        <f t="shared" si="36"/>
        <v>6.9009279516642952</v>
      </c>
      <c r="AE34" s="1">
        <f t="shared" si="12"/>
        <v>983.69147753196796</v>
      </c>
      <c r="AF34" s="9">
        <f t="shared" si="13"/>
        <v>0</v>
      </c>
      <c r="AG34" s="9">
        <f t="shared" si="14"/>
        <v>243.4925727914424</v>
      </c>
      <c r="AH34" s="9">
        <f t="shared" si="28"/>
        <v>2.4266221760837987</v>
      </c>
      <c r="AI34" s="1">
        <f t="shared" si="29"/>
        <v>44221.015474640961</v>
      </c>
      <c r="AJ34" s="1"/>
      <c r="AK34" s="53">
        <f t="shared" si="15"/>
        <v>2.3800000000000002E-2</v>
      </c>
      <c r="AL34" s="53">
        <f t="shared" si="30"/>
        <v>5.2000000000000011E-2</v>
      </c>
      <c r="AM34" s="53">
        <f t="shared" si="31"/>
        <v>5.2000000000000039E-2</v>
      </c>
      <c r="AN34" s="53">
        <f t="shared" si="16"/>
        <v>2.3800000000000002E-2</v>
      </c>
      <c r="AO34" s="53">
        <f t="shared" si="32"/>
        <v>6.990880000000009E-2</v>
      </c>
      <c r="AP34" s="3">
        <f t="shared" si="17"/>
        <v>6.9908800000000187E-2</v>
      </c>
      <c r="AQ34">
        <f t="shared" si="18"/>
        <v>22</v>
      </c>
      <c r="AR34" s="1">
        <f t="shared" si="19"/>
        <v>44992.917213081666</v>
      </c>
      <c r="AS34" s="1">
        <f t="shared" si="33"/>
        <v>44221.015474640961</v>
      </c>
    </row>
    <row r="35" spans="1:45" x14ac:dyDescent="0.25">
      <c r="A35">
        <v>23</v>
      </c>
      <c r="B35" s="1">
        <f t="shared" si="0"/>
        <v>44992.917213081666</v>
      </c>
      <c r="C35" s="10">
        <f t="shared" si="20"/>
        <v>147.50198896097993</v>
      </c>
      <c r="D35" s="1">
        <f t="shared" si="21"/>
        <v>305.03261366179993</v>
      </c>
      <c r="E35" s="1"/>
      <c r="F35" s="1">
        <f t="shared" si="1"/>
        <v>320.8943095722135</v>
      </c>
      <c r="G35" s="1">
        <f t="shared" si="2"/>
        <v>47332.548908161909</v>
      </c>
      <c r="H35" s="1"/>
      <c r="I35" s="1">
        <f t="shared" si="34"/>
        <v>6.3629803209851481</v>
      </c>
      <c r="J35" s="1">
        <f t="shared" si="3"/>
        <v>938.55225306488387</v>
      </c>
      <c r="K35" s="9">
        <f t="shared" si="4"/>
        <v>28.156567591946516</v>
      </c>
      <c r="L35" s="9">
        <f t="shared" si="5"/>
        <v>0</v>
      </c>
      <c r="M35" s="9">
        <f t="shared" si="6"/>
        <v>2.8370577424280046</v>
      </c>
      <c r="N35" s="1">
        <f t="shared" si="22"/>
        <v>48242.944593634849</v>
      </c>
      <c r="O35" s="9"/>
      <c r="P35" s="53">
        <f t="shared" si="7"/>
        <v>2.0860000000000004E-2</v>
      </c>
      <c r="Q35" s="53">
        <f t="shared" si="23"/>
        <v>5.2000000000000046E-2</v>
      </c>
      <c r="R35" s="53">
        <f t="shared" si="24"/>
        <v>5.2000000000000018E-2</v>
      </c>
      <c r="S35" s="53">
        <f t="shared" si="8"/>
        <v>2.0860000000000007E-2</v>
      </c>
      <c r="T35" s="53">
        <f t="shared" si="25"/>
        <v>7.2234199999999929E-2</v>
      </c>
      <c r="U35" s="3">
        <f t="shared" si="9"/>
        <v>7.2234199999999998E-2</v>
      </c>
      <c r="W35" s="1">
        <f t="shared" si="10"/>
        <v>44221.015474640961</v>
      </c>
      <c r="X35" s="10">
        <f t="shared" si="26"/>
        <v>144.97143418136366</v>
      </c>
      <c r="Y35" s="1">
        <f t="shared" si="27"/>
        <v>305.03261366179993</v>
      </c>
      <c r="Z35" s="1"/>
      <c r="AA35" s="1">
        <f t="shared" si="35"/>
        <v>320.89430957221356</v>
      </c>
      <c r="AB35" s="1">
        <f t="shared" si="11"/>
        <v>46520.50827932229</v>
      </c>
      <c r="AC35" s="1"/>
      <c r="AD35" s="1">
        <f t="shared" si="36"/>
        <v>7.259776205150839</v>
      </c>
      <c r="AE35" s="1">
        <f t="shared" si="12"/>
        <v>1052.4601682964549</v>
      </c>
      <c r="AF35" s="9">
        <f t="shared" si="13"/>
        <v>0</v>
      </c>
      <c r="AG35" s="9">
        <f t="shared" si="14"/>
        <v>260.5148463642048</v>
      </c>
      <c r="AH35" s="9">
        <f t="shared" si="28"/>
        <v>2.4679319586190167</v>
      </c>
      <c r="AI35" s="1">
        <f t="shared" si="29"/>
        <v>47312.453601254536</v>
      </c>
      <c r="AJ35" s="1"/>
      <c r="AK35" s="53">
        <f t="shared" si="15"/>
        <v>2.3800000000000002E-2</v>
      </c>
      <c r="AL35" s="53">
        <f t="shared" si="30"/>
        <v>5.2000000000000067E-2</v>
      </c>
      <c r="AM35" s="53">
        <f t="shared" si="31"/>
        <v>5.2000000000000018E-2</v>
      </c>
      <c r="AN35" s="53">
        <f t="shared" si="16"/>
        <v>2.3800000000000002E-2</v>
      </c>
      <c r="AO35" s="53">
        <f t="shared" si="32"/>
        <v>6.9908799999999979E-2</v>
      </c>
      <c r="AP35" s="3">
        <f t="shared" si="17"/>
        <v>6.9908799999999896E-2</v>
      </c>
      <c r="AQ35">
        <f t="shared" si="18"/>
        <v>23</v>
      </c>
      <c r="AR35" s="1">
        <f t="shared" si="19"/>
        <v>48242.944593634849</v>
      </c>
      <c r="AS35" s="1">
        <f t="shared" si="33"/>
        <v>47312.453601254536</v>
      </c>
    </row>
    <row r="36" spans="1:45" x14ac:dyDescent="0.25">
      <c r="A36">
        <v>24</v>
      </c>
      <c r="B36" s="1">
        <f t="shared" si="0"/>
        <v>48242.944593634864</v>
      </c>
      <c r="C36" s="10">
        <f t="shared" si="20"/>
        <v>150.33904670340794</v>
      </c>
      <c r="D36" s="1">
        <f t="shared" si="21"/>
        <v>320.89430957221356</v>
      </c>
      <c r="E36" s="1"/>
      <c r="F36" s="1">
        <f t="shared" si="1"/>
        <v>337.58081366996868</v>
      </c>
      <c r="G36" s="1">
        <f t="shared" si="2"/>
        <v>50751.577712503873</v>
      </c>
      <c r="H36" s="1"/>
      <c r="I36" s="1">
        <f t="shared" si="34"/>
        <v>6.6938552976763761</v>
      </c>
      <c r="J36" s="1">
        <f t="shared" si="3"/>
        <v>1006.3478242232234</v>
      </c>
      <c r="K36" s="9">
        <f t="shared" si="4"/>
        <v>30.190434726696701</v>
      </c>
      <c r="L36" s="9">
        <f t="shared" si="5"/>
        <v>0</v>
      </c>
      <c r="M36" s="9">
        <f t="shared" si="6"/>
        <v>2.891625797344199</v>
      </c>
      <c r="N36" s="1">
        <f t="shared" si="22"/>
        <v>51727.735102000406</v>
      </c>
      <c r="O36" s="9"/>
      <c r="P36" s="53">
        <f t="shared" si="7"/>
        <v>2.0860000000000004E-2</v>
      </c>
      <c r="Q36" s="53">
        <f t="shared" si="23"/>
        <v>5.2000000000000046E-2</v>
      </c>
      <c r="R36" s="53">
        <f t="shared" si="24"/>
        <v>5.2000000000000109E-2</v>
      </c>
      <c r="S36" s="53">
        <f t="shared" si="8"/>
        <v>2.0860000000000004E-2</v>
      </c>
      <c r="T36" s="53">
        <f t="shared" si="25"/>
        <v>7.2234199999999915E-2</v>
      </c>
      <c r="U36" s="3">
        <f t="shared" si="9"/>
        <v>7.2234200000000054E-2</v>
      </c>
      <c r="W36" s="1">
        <f t="shared" si="10"/>
        <v>47312.453601254536</v>
      </c>
      <c r="X36" s="10">
        <f t="shared" si="26"/>
        <v>147.43936613998267</v>
      </c>
      <c r="Y36" s="1">
        <f t="shared" si="27"/>
        <v>320.89430957221356</v>
      </c>
      <c r="Z36" s="1"/>
      <c r="AA36" s="1">
        <f t="shared" si="35"/>
        <v>337.58081366996868</v>
      </c>
      <c r="AB36" s="1">
        <f t="shared" si="11"/>
        <v>49772.701188519779</v>
      </c>
      <c r="AC36" s="1"/>
      <c r="AD36" s="1">
        <f t="shared" si="36"/>
        <v>7.6372845678186829</v>
      </c>
      <c r="AE36" s="1">
        <f t="shared" si="12"/>
        <v>1126.036395709858</v>
      </c>
      <c r="AF36" s="9">
        <f t="shared" si="13"/>
        <v>0</v>
      </c>
      <c r="AG36" s="9">
        <f t="shared" si="14"/>
        <v>278.72712665571078</v>
      </c>
      <c r="AH36" s="9">
        <f t="shared" si="28"/>
        <v>2.5099449813001153</v>
      </c>
      <c r="AI36" s="1">
        <f t="shared" si="29"/>
        <v>50620.010457573924</v>
      </c>
      <c r="AJ36" s="1"/>
      <c r="AK36" s="53">
        <f t="shared" si="15"/>
        <v>2.3800000000000002E-2</v>
      </c>
      <c r="AL36" s="53">
        <f t="shared" si="30"/>
        <v>5.2000000000000039E-2</v>
      </c>
      <c r="AM36" s="53">
        <f t="shared" si="31"/>
        <v>5.2000000000000109E-2</v>
      </c>
      <c r="AN36" s="53">
        <f t="shared" si="16"/>
        <v>2.3800000000000002E-2</v>
      </c>
      <c r="AO36" s="53">
        <f t="shared" si="32"/>
        <v>6.9908800000000146E-2</v>
      </c>
      <c r="AP36" s="3">
        <f t="shared" si="17"/>
        <v>6.9908800000000104E-2</v>
      </c>
      <c r="AQ36">
        <f t="shared" si="18"/>
        <v>24</v>
      </c>
      <c r="AR36" s="1">
        <f t="shared" si="19"/>
        <v>51727.735102000406</v>
      </c>
      <c r="AS36" s="1">
        <f t="shared" si="33"/>
        <v>50620.010457573924</v>
      </c>
    </row>
    <row r="37" spans="1:45" x14ac:dyDescent="0.25">
      <c r="A37">
        <v>25</v>
      </c>
      <c r="B37" s="1">
        <f t="shared" si="0"/>
        <v>51727.735102000406</v>
      </c>
      <c r="C37" s="10">
        <f t="shared" si="20"/>
        <v>153.23067250075215</v>
      </c>
      <c r="D37" s="1">
        <f t="shared" si="21"/>
        <v>337.58081366996868</v>
      </c>
      <c r="E37" s="1"/>
      <c r="F37" s="1">
        <f t="shared" si="1"/>
        <v>355.13501598080705</v>
      </c>
      <c r="G37" s="1">
        <f t="shared" si="2"/>
        <v>54417.577327304425</v>
      </c>
      <c r="H37" s="1"/>
      <c r="I37" s="1">
        <f t="shared" si="34"/>
        <v>7.0419357731555481</v>
      </c>
      <c r="J37" s="1">
        <f t="shared" si="3"/>
        <v>1079.0405542277288</v>
      </c>
      <c r="K37" s="9">
        <f t="shared" si="4"/>
        <v>32.37121662683186</v>
      </c>
      <c r="L37" s="9">
        <f t="shared" si="5"/>
        <v>0</v>
      </c>
      <c r="M37" s="9">
        <f t="shared" si="6"/>
        <v>2.9472434158885168</v>
      </c>
      <c r="N37" s="1">
        <f t="shared" si="22"/>
        <v>55464.246664905324</v>
      </c>
      <c r="O37" s="9"/>
      <c r="P37" s="53">
        <f t="shared" si="7"/>
        <v>2.0860000000000004E-2</v>
      </c>
      <c r="Q37" s="53">
        <f t="shared" si="23"/>
        <v>5.200000000000006E-2</v>
      </c>
      <c r="R37" s="53">
        <f t="shared" si="24"/>
        <v>5.2000000000000046E-2</v>
      </c>
      <c r="S37" s="53">
        <f t="shared" si="8"/>
        <v>2.0860000000000007E-2</v>
      </c>
      <c r="T37" s="53">
        <f t="shared" si="25"/>
        <v>7.2234199999999957E-2</v>
      </c>
      <c r="U37" s="3">
        <f t="shared" si="9"/>
        <v>7.2234199999999998E-2</v>
      </c>
      <c r="W37" s="1">
        <f t="shared" si="10"/>
        <v>50620.010457573924</v>
      </c>
      <c r="X37" s="10">
        <f t="shared" si="26"/>
        <v>149.94931112128279</v>
      </c>
      <c r="Y37" s="1">
        <f t="shared" si="27"/>
        <v>337.58081366996868</v>
      </c>
      <c r="Z37" s="1"/>
      <c r="AA37" s="1">
        <f t="shared" si="35"/>
        <v>355.13501598080705</v>
      </c>
      <c r="AB37" s="1">
        <f t="shared" si="11"/>
        <v>53252.251001367775</v>
      </c>
      <c r="AC37" s="1"/>
      <c r="AD37" s="1">
        <f t="shared" si="36"/>
        <v>8.0344233653452548</v>
      </c>
      <c r="AE37" s="1">
        <f t="shared" si="12"/>
        <v>1204.7562488902595</v>
      </c>
      <c r="AF37" s="9">
        <f t="shared" si="13"/>
        <v>0</v>
      </c>
      <c r="AG37" s="9">
        <f t="shared" si="14"/>
        <v>298.21260560765955</v>
      </c>
      <c r="AH37" s="9">
        <f t="shared" si="28"/>
        <v>2.5526732157878604</v>
      </c>
      <c r="AI37" s="1">
        <f t="shared" si="29"/>
        <v>54158.79464465037</v>
      </c>
      <c r="AJ37" s="1"/>
      <c r="AK37" s="53">
        <f t="shared" si="15"/>
        <v>2.3800000000000002E-2</v>
      </c>
      <c r="AL37" s="53">
        <f t="shared" si="30"/>
        <v>5.2000000000000046E-2</v>
      </c>
      <c r="AM37" s="53">
        <f t="shared" si="31"/>
        <v>5.2000000000000046E-2</v>
      </c>
      <c r="AN37" s="53">
        <f t="shared" si="16"/>
        <v>2.3800000000000002E-2</v>
      </c>
      <c r="AO37" s="53">
        <f t="shared" si="32"/>
        <v>6.9908800000000132E-2</v>
      </c>
      <c r="AP37" s="3">
        <f t="shared" si="17"/>
        <v>6.9908800000000035E-2</v>
      </c>
      <c r="AQ37">
        <f t="shared" si="18"/>
        <v>25</v>
      </c>
      <c r="AR37" s="1">
        <f t="shared" si="19"/>
        <v>55464.246664905324</v>
      </c>
      <c r="AS37" s="1">
        <f t="shared" si="33"/>
        <v>54158.79464465037</v>
      </c>
    </row>
    <row r="38" spans="1:45" x14ac:dyDescent="0.25">
      <c r="A38">
        <v>26</v>
      </c>
      <c r="B38" s="1">
        <f t="shared" si="0"/>
        <v>55464.246664905324</v>
      </c>
      <c r="C38" s="10">
        <f t="shared" si="20"/>
        <v>156.17791591664067</v>
      </c>
      <c r="D38" s="1">
        <f t="shared" si="21"/>
        <v>355.13501598080705</v>
      </c>
      <c r="E38" s="1"/>
      <c r="F38" s="1">
        <f t="shared" si="1"/>
        <v>373.602036811809</v>
      </c>
      <c r="G38" s="1">
        <f t="shared" si="2"/>
        <v>58348.387491480396</v>
      </c>
      <c r="H38" s="1"/>
      <c r="I38" s="1">
        <f t="shared" si="34"/>
        <v>7.4081164333596368</v>
      </c>
      <c r="J38" s="1">
        <f t="shared" si="3"/>
        <v>1156.9841854299254</v>
      </c>
      <c r="K38" s="9">
        <f t="shared" si="4"/>
        <v>34.70952556289776</v>
      </c>
      <c r="L38" s="9">
        <f t="shared" si="5"/>
        <v>0</v>
      </c>
      <c r="M38" s="9">
        <f t="shared" si="6"/>
        <v>3.003930785399707</v>
      </c>
      <c r="N38" s="1">
        <f t="shared" si="22"/>
        <v>59470.662151347431</v>
      </c>
      <c r="O38" s="9"/>
      <c r="P38" s="53">
        <f t="shared" si="7"/>
        <v>2.0860000000000004E-2</v>
      </c>
      <c r="Q38" s="53">
        <f t="shared" si="23"/>
        <v>5.2000000000000025E-2</v>
      </c>
      <c r="R38" s="53">
        <f t="shared" si="24"/>
        <v>5.2000000000000018E-2</v>
      </c>
      <c r="S38" s="53">
        <f t="shared" si="8"/>
        <v>2.0860000000000007E-2</v>
      </c>
      <c r="T38" s="53">
        <f t="shared" si="25"/>
        <v>7.2234199999999929E-2</v>
      </c>
      <c r="U38" s="3">
        <f t="shared" si="9"/>
        <v>7.2234200000000054E-2</v>
      </c>
      <c r="W38" s="1">
        <f t="shared" si="10"/>
        <v>54158.79464465037</v>
      </c>
      <c r="X38" s="10">
        <f t="shared" si="26"/>
        <v>152.50198433707064</v>
      </c>
      <c r="Y38" s="1">
        <f t="shared" si="27"/>
        <v>355.13501598080705</v>
      </c>
      <c r="Z38" s="1"/>
      <c r="AA38" s="1">
        <f t="shared" si="35"/>
        <v>373.60203681180906</v>
      </c>
      <c r="AB38" s="1">
        <f t="shared" si="11"/>
        <v>56975.051966172192</v>
      </c>
      <c r="AC38" s="1"/>
      <c r="AD38" s="1">
        <f t="shared" si="36"/>
        <v>8.452213380343208</v>
      </c>
      <c r="AE38" s="1">
        <f t="shared" si="12"/>
        <v>1288.9793125426788</v>
      </c>
      <c r="AF38" s="9">
        <f t="shared" si="13"/>
        <v>0</v>
      </c>
      <c r="AG38" s="9">
        <f t="shared" si="14"/>
        <v>319.0602910105643</v>
      </c>
      <c r="AH38" s="9">
        <f t="shared" si="28"/>
        <v>2.5961288375434703</v>
      </c>
      <c r="AI38" s="1">
        <f t="shared" si="29"/>
        <v>57944.970987704306</v>
      </c>
      <c r="AJ38" s="1"/>
      <c r="AK38" s="53">
        <f t="shared" si="15"/>
        <v>2.3800000000000002E-2</v>
      </c>
      <c r="AL38" s="53">
        <f t="shared" si="30"/>
        <v>5.1999999999999998E-2</v>
      </c>
      <c r="AM38" s="53">
        <f t="shared" si="31"/>
        <v>5.2000000000000018E-2</v>
      </c>
      <c r="AN38" s="53">
        <f t="shared" si="16"/>
        <v>2.3800000000000002E-2</v>
      </c>
      <c r="AO38" s="53">
        <f t="shared" si="32"/>
        <v>6.9908800000000035E-2</v>
      </c>
      <c r="AP38" s="3">
        <f t="shared" si="17"/>
        <v>6.9908800000000035E-2</v>
      </c>
      <c r="AQ38">
        <f t="shared" si="18"/>
        <v>26</v>
      </c>
      <c r="AR38" s="1">
        <f t="shared" si="19"/>
        <v>59470.662151347431</v>
      </c>
      <c r="AS38" s="1">
        <f t="shared" si="33"/>
        <v>57944.970987704306</v>
      </c>
    </row>
    <row r="39" spans="1:45" x14ac:dyDescent="0.25">
      <c r="A39">
        <v>27</v>
      </c>
      <c r="B39" s="1">
        <f t="shared" si="0"/>
        <v>59470.662151347438</v>
      </c>
      <c r="C39" s="10">
        <f t="shared" si="20"/>
        <v>159.18184670204039</v>
      </c>
      <c r="D39" s="1">
        <f t="shared" si="21"/>
        <v>373.60203681180906</v>
      </c>
      <c r="E39" s="1"/>
      <c r="F39" s="1">
        <f t="shared" si="1"/>
        <v>393.02934272602312</v>
      </c>
      <c r="G39" s="1">
        <f t="shared" si="2"/>
        <v>62563.136583217507</v>
      </c>
      <c r="H39" s="1"/>
      <c r="I39" s="1">
        <f t="shared" si="34"/>
        <v>7.7933384878943386</v>
      </c>
      <c r="J39" s="1">
        <f t="shared" si="3"/>
        <v>1240.5580124771079</v>
      </c>
      <c r="K39" s="9">
        <f t="shared" si="4"/>
        <v>37.21674037431324</v>
      </c>
      <c r="L39" s="9">
        <f t="shared" si="5"/>
        <v>0</v>
      </c>
      <c r="M39" s="9">
        <f t="shared" si="6"/>
        <v>3.0617084815004052</v>
      </c>
      <c r="N39" s="1">
        <f t="shared" si="22"/>
        <v>63766.4778553203</v>
      </c>
      <c r="O39" s="9"/>
      <c r="P39" s="53">
        <f t="shared" si="7"/>
        <v>2.0860000000000004E-2</v>
      </c>
      <c r="Q39" s="53">
        <f t="shared" si="23"/>
        <v>5.2000000000000095E-2</v>
      </c>
      <c r="R39" s="53">
        <f t="shared" si="24"/>
        <v>5.2000000000000102E-2</v>
      </c>
      <c r="S39" s="53">
        <f t="shared" si="8"/>
        <v>2.0860000000000007E-2</v>
      </c>
      <c r="T39" s="53">
        <f t="shared" si="25"/>
        <v>7.2234200000000026E-2</v>
      </c>
      <c r="U39" s="3">
        <f t="shared" si="9"/>
        <v>7.2234199999999998E-2</v>
      </c>
      <c r="W39" s="1">
        <f t="shared" si="10"/>
        <v>57944.970987704306</v>
      </c>
      <c r="X39" s="10">
        <f t="shared" si="26"/>
        <v>155.0981131746141</v>
      </c>
      <c r="Y39" s="1">
        <f t="shared" si="27"/>
        <v>373.60203681180906</v>
      </c>
      <c r="Z39" s="1"/>
      <c r="AA39" s="1">
        <f t="shared" si="35"/>
        <v>393.02934272602317</v>
      </c>
      <c r="AB39" s="1">
        <f t="shared" si="11"/>
        <v>60958.109479064937</v>
      </c>
      <c r="AC39" s="1"/>
      <c r="AD39" s="1">
        <f t="shared" si="36"/>
        <v>8.891728476121056</v>
      </c>
      <c r="AE39" s="1">
        <f t="shared" si="12"/>
        <v>1379.0903095073625</v>
      </c>
      <c r="AF39" s="9">
        <f t="shared" si="13"/>
        <v>0</v>
      </c>
      <c r="AG39" s="9">
        <f t="shared" si="14"/>
        <v>341.36541308276367</v>
      </c>
      <c r="AH39" s="9">
        <f t="shared" si="28"/>
        <v>2.6403242292980305</v>
      </c>
      <c r="AI39" s="1">
        <f t="shared" si="29"/>
        <v>61995.834375489525</v>
      </c>
      <c r="AJ39" s="1"/>
      <c r="AK39" s="53">
        <f t="shared" si="15"/>
        <v>2.3800000000000002E-2</v>
      </c>
      <c r="AL39" s="53">
        <f t="shared" si="30"/>
        <v>5.2000000000000136E-2</v>
      </c>
      <c r="AM39" s="53">
        <f t="shared" si="31"/>
        <v>5.2000000000000102E-2</v>
      </c>
      <c r="AN39" s="53">
        <f t="shared" si="16"/>
        <v>2.3799999999999998E-2</v>
      </c>
      <c r="AO39" s="53">
        <f t="shared" si="32"/>
        <v>6.9908800000000118E-2</v>
      </c>
      <c r="AP39" s="3">
        <f t="shared" si="17"/>
        <v>6.9908799999999938E-2</v>
      </c>
      <c r="AQ39">
        <f t="shared" si="18"/>
        <v>27</v>
      </c>
      <c r="AR39" s="1">
        <f t="shared" si="19"/>
        <v>63766.4778553203</v>
      </c>
      <c r="AS39" s="1">
        <f t="shared" si="33"/>
        <v>61995.834375489525</v>
      </c>
    </row>
    <row r="40" spans="1:45" x14ac:dyDescent="0.25">
      <c r="A40">
        <v>28</v>
      </c>
      <c r="B40" s="1">
        <f t="shared" si="0"/>
        <v>63766.477855320307</v>
      </c>
      <c r="C40" s="10">
        <f t="shared" si="20"/>
        <v>162.24355518354079</v>
      </c>
      <c r="D40" s="1">
        <f t="shared" si="21"/>
        <v>393.02934272602317</v>
      </c>
      <c r="E40" s="1"/>
      <c r="F40" s="1">
        <f t="shared" si="1"/>
        <v>413.46686854777636</v>
      </c>
      <c r="G40" s="1">
        <f t="shared" si="2"/>
        <v>67082.334703796965</v>
      </c>
      <c r="H40" s="1"/>
      <c r="I40" s="1">
        <f t="shared" si="34"/>
        <v>8.1985920892648441</v>
      </c>
      <c r="J40" s="1">
        <f t="shared" si="3"/>
        <v>1330.1687280619817</v>
      </c>
      <c r="K40" s="9">
        <f t="shared" si="4"/>
        <v>39.90506184185945</v>
      </c>
      <c r="L40" s="9">
        <f t="shared" si="5"/>
        <v>0</v>
      </c>
      <c r="M40" s="9">
        <f t="shared" si="6"/>
        <v>3.1205974755654009</v>
      </c>
      <c r="N40" s="1">
        <f t="shared" si="22"/>
        <v>68372.598370017091</v>
      </c>
      <c r="O40" s="9"/>
      <c r="P40" s="53">
        <f t="shared" si="7"/>
        <v>2.086E-2</v>
      </c>
      <c r="Q40" s="53">
        <f t="shared" si="23"/>
        <v>5.1999999999999984E-2</v>
      </c>
      <c r="R40" s="53">
        <f t="shared" si="24"/>
        <v>5.2000000000000123E-2</v>
      </c>
      <c r="S40" s="53">
        <f t="shared" si="8"/>
        <v>2.086E-2</v>
      </c>
      <c r="T40" s="53">
        <f t="shared" si="25"/>
        <v>7.223420000000004E-2</v>
      </c>
      <c r="U40" s="3">
        <f t="shared" si="9"/>
        <v>7.2234200000000096E-2</v>
      </c>
      <c r="W40" s="1">
        <f t="shared" si="10"/>
        <v>61995.834375489525</v>
      </c>
      <c r="X40" s="10">
        <f t="shared" si="26"/>
        <v>157.73843740391212</v>
      </c>
      <c r="Y40" s="1">
        <f t="shared" si="27"/>
        <v>393.02934272602317</v>
      </c>
      <c r="Z40" s="1"/>
      <c r="AA40" s="1">
        <f t="shared" si="35"/>
        <v>413.46686854777641</v>
      </c>
      <c r="AB40" s="1">
        <f t="shared" si="11"/>
        <v>65219.61776301499</v>
      </c>
      <c r="AC40" s="1"/>
      <c r="AD40" s="1">
        <f t="shared" si="36"/>
        <v>9.3540983568793514</v>
      </c>
      <c r="AE40" s="1">
        <f t="shared" si="12"/>
        <v>1475.5008581366508</v>
      </c>
      <c r="AF40" s="9">
        <f t="shared" si="13"/>
        <v>0</v>
      </c>
      <c r="AG40" s="9">
        <f t="shared" si="14"/>
        <v>365.22985947288396</v>
      </c>
      <c r="AH40" s="9">
        <f t="shared" si="28"/>
        <v>2.6852719845809707</v>
      </c>
      <c r="AI40" s="1">
        <f t="shared" si="29"/>
        <v>66329.888761678754</v>
      </c>
      <c r="AJ40" s="1"/>
      <c r="AK40" s="53">
        <f t="shared" si="15"/>
        <v>2.3799999999999998E-2</v>
      </c>
      <c r="AL40" s="53">
        <f t="shared" si="30"/>
        <v>5.200000000000006E-2</v>
      </c>
      <c r="AM40" s="53">
        <f t="shared" si="31"/>
        <v>5.2000000000000123E-2</v>
      </c>
      <c r="AN40" s="53">
        <f t="shared" si="16"/>
        <v>2.3800000000000002E-2</v>
      </c>
      <c r="AO40" s="53">
        <f t="shared" si="32"/>
        <v>6.9908800000000174E-2</v>
      </c>
      <c r="AP40" s="3">
        <f t="shared" si="17"/>
        <v>6.9908800000000118E-2</v>
      </c>
      <c r="AQ40">
        <f t="shared" si="18"/>
        <v>28</v>
      </c>
      <c r="AR40" s="1">
        <f t="shared" si="19"/>
        <v>68372.598370017091</v>
      </c>
      <c r="AS40" s="1">
        <f t="shared" si="33"/>
        <v>66329.888761678754</v>
      </c>
    </row>
    <row r="41" spans="1:45" x14ac:dyDescent="0.25">
      <c r="A41">
        <v>29</v>
      </c>
      <c r="B41" s="1">
        <f t="shared" si="0"/>
        <v>68372.598370017091</v>
      </c>
      <c r="C41" s="10">
        <f t="shared" si="20"/>
        <v>165.3641526591062</v>
      </c>
      <c r="D41" s="1">
        <f t="shared" si="21"/>
        <v>413.46686854777641</v>
      </c>
      <c r="E41" s="1"/>
      <c r="F41" s="1">
        <f t="shared" si="1"/>
        <v>434.96714571226079</v>
      </c>
      <c r="G41" s="1">
        <f t="shared" si="2"/>
        <v>71927.973485257986</v>
      </c>
      <c r="H41" s="1"/>
      <c r="I41" s="1">
        <f t="shared" si="34"/>
        <v>8.6249188779066159</v>
      </c>
      <c r="J41" s="1">
        <f t="shared" si="3"/>
        <v>1426.2524019985565</v>
      </c>
      <c r="K41" s="9">
        <f t="shared" si="4"/>
        <v>42.787572059956695</v>
      </c>
      <c r="L41" s="9">
        <f t="shared" si="5"/>
        <v>0</v>
      </c>
      <c r="M41" s="9">
        <f t="shared" si="6"/>
        <v>3.1806191423335419</v>
      </c>
      <c r="N41" s="1">
        <f t="shared" si="22"/>
        <v>73311.438315196574</v>
      </c>
      <c r="O41" s="9"/>
      <c r="P41" s="53">
        <f t="shared" si="7"/>
        <v>2.086E-2</v>
      </c>
      <c r="Q41" s="53">
        <f t="shared" si="23"/>
        <v>5.1999999999999998E-2</v>
      </c>
      <c r="R41" s="53">
        <f t="shared" si="24"/>
        <v>5.2000000000000088E-2</v>
      </c>
      <c r="S41" s="53">
        <f t="shared" si="8"/>
        <v>2.086E-2</v>
      </c>
      <c r="T41" s="53">
        <f t="shared" si="25"/>
        <v>7.2234200000000096E-2</v>
      </c>
      <c r="U41" s="3">
        <f t="shared" si="9"/>
        <v>7.2234199999999915E-2</v>
      </c>
      <c r="W41" s="1">
        <f t="shared" si="10"/>
        <v>66329.888761678754</v>
      </c>
      <c r="X41" s="10">
        <f t="shared" si="26"/>
        <v>160.42370938849308</v>
      </c>
      <c r="Y41" s="1">
        <f t="shared" si="27"/>
        <v>413.46686854777641</v>
      </c>
      <c r="Z41" s="1"/>
      <c r="AA41" s="1">
        <f t="shared" si="35"/>
        <v>434.96714571226079</v>
      </c>
      <c r="AB41" s="1">
        <f t="shared" si="11"/>
        <v>69779.042977286052</v>
      </c>
      <c r="AC41" s="1"/>
      <c r="AD41" s="1">
        <f t="shared" si="36"/>
        <v>9.8405114714370789</v>
      </c>
      <c r="AE41" s="1">
        <f t="shared" si="12"/>
        <v>1578.6513525279545</v>
      </c>
      <c r="AF41" s="9">
        <f t="shared" si="13"/>
        <v>0</v>
      </c>
      <c r="AG41" s="9">
        <f t="shared" si="14"/>
        <v>390.76264067280187</v>
      </c>
      <c r="AH41" s="9">
        <f t="shared" si="28"/>
        <v>2.7309849113085982</v>
      </c>
      <c r="AI41" s="1">
        <f t="shared" si="29"/>
        <v>70966.931689141202</v>
      </c>
      <c r="AJ41" s="1"/>
      <c r="AK41" s="53">
        <f t="shared" si="15"/>
        <v>2.3800000000000002E-2</v>
      </c>
      <c r="AL41" s="53">
        <f t="shared" si="30"/>
        <v>5.2000000000000129E-2</v>
      </c>
      <c r="AM41" s="53">
        <f t="shared" si="31"/>
        <v>5.2000000000000088E-2</v>
      </c>
      <c r="AN41" s="53">
        <f t="shared" si="16"/>
        <v>2.3800000000000002E-2</v>
      </c>
      <c r="AO41" s="53">
        <f t="shared" si="32"/>
        <v>6.9908800000000021E-2</v>
      </c>
      <c r="AP41" s="3">
        <f t="shared" si="17"/>
        <v>6.9908799999999993E-2</v>
      </c>
      <c r="AQ41">
        <f t="shared" si="18"/>
        <v>29</v>
      </c>
      <c r="AR41" s="1">
        <f t="shared" si="19"/>
        <v>73311.438315196574</v>
      </c>
      <c r="AS41" s="1">
        <f t="shared" si="33"/>
        <v>70966.931689141202</v>
      </c>
    </row>
    <row r="42" spans="1:45" x14ac:dyDescent="0.25">
      <c r="A42">
        <v>30</v>
      </c>
      <c r="B42" s="1">
        <f t="shared" si="0"/>
        <v>73311.438315196574</v>
      </c>
      <c r="C42" s="10">
        <f t="shared" si="20"/>
        <v>168.54477180143974</v>
      </c>
      <c r="D42" s="1">
        <f t="shared" si="21"/>
        <v>434.96714571226079</v>
      </c>
      <c r="E42" s="1"/>
      <c r="F42" s="1">
        <f t="shared" si="1"/>
        <v>457.58543728929834</v>
      </c>
      <c r="G42" s="1">
        <f t="shared" si="2"/>
        <v>77123.633107586807</v>
      </c>
      <c r="H42" s="1"/>
      <c r="I42" s="1">
        <f t="shared" si="34"/>
        <v>9.0734146595577609</v>
      </c>
      <c r="J42" s="1">
        <f t="shared" si="3"/>
        <v>1529.2766032550007</v>
      </c>
      <c r="K42" s="9">
        <f t="shared" si="4"/>
        <v>45.878298097650017</v>
      </c>
      <c r="L42" s="9">
        <f t="shared" si="5"/>
        <v>0</v>
      </c>
      <c r="M42" s="9">
        <f t="shared" si="6"/>
        <v>3.2417952676660571</v>
      </c>
      <c r="N42" s="1">
        <f t="shared" si="22"/>
        <v>78607.031412744152</v>
      </c>
      <c r="O42" s="9"/>
      <c r="P42" s="53">
        <f t="shared" si="7"/>
        <v>2.0860000000000004E-2</v>
      </c>
      <c r="Q42" s="53">
        <f t="shared" si="23"/>
        <v>5.2000000000000116E-2</v>
      </c>
      <c r="R42" s="53">
        <f t="shared" si="24"/>
        <v>5.1999999999999998E-2</v>
      </c>
      <c r="S42" s="53">
        <f t="shared" si="8"/>
        <v>2.0860000000000004E-2</v>
      </c>
      <c r="T42" s="53">
        <f t="shared" si="25"/>
        <v>7.2234200000000165E-2</v>
      </c>
      <c r="U42" s="3">
        <f t="shared" si="9"/>
        <v>7.2234200000000082E-2</v>
      </c>
      <c r="W42" s="1">
        <f t="shared" si="10"/>
        <v>70966.931689141202</v>
      </c>
      <c r="X42" s="10">
        <f t="shared" si="26"/>
        <v>163.15469429980169</v>
      </c>
      <c r="Y42" s="1">
        <f t="shared" si="27"/>
        <v>434.96714571226079</v>
      </c>
      <c r="Z42" s="1"/>
      <c r="AA42" s="1">
        <f t="shared" si="35"/>
        <v>457.58543728929834</v>
      </c>
      <c r="AB42" s="1">
        <f t="shared" si="11"/>
        <v>74657.212136976552</v>
      </c>
      <c r="AC42" s="1"/>
      <c r="AD42" s="1">
        <f t="shared" si="36"/>
        <v>10.352218067951808</v>
      </c>
      <c r="AE42" s="1">
        <f t="shared" si="12"/>
        <v>1689.0129742015611</v>
      </c>
      <c r="AF42" s="9">
        <f t="shared" si="13"/>
        <v>0</v>
      </c>
      <c r="AG42" s="9">
        <f t="shared" si="14"/>
        <v>418.0803879670687</v>
      </c>
      <c r="AH42" s="9">
        <f t="shared" si="28"/>
        <v>2.7774760354337351</v>
      </c>
      <c r="AI42" s="1">
        <f t="shared" si="29"/>
        <v>75928.144723211037</v>
      </c>
      <c r="AJ42" s="1"/>
      <c r="AK42" s="53">
        <f t="shared" si="15"/>
        <v>2.3800000000000005E-2</v>
      </c>
      <c r="AL42" s="53">
        <f t="shared" si="30"/>
        <v>5.2000000000000129E-2</v>
      </c>
      <c r="AM42" s="53">
        <f t="shared" si="31"/>
        <v>5.1999999999999998E-2</v>
      </c>
      <c r="AN42" s="53">
        <f t="shared" si="16"/>
        <v>2.3800000000000005E-2</v>
      </c>
      <c r="AO42" s="53">
        <f t="shared" si="32"/>
        <v>6.9908800000000118E-2</v>
      </c>
      <c r="AP42" s="3">
        <f t="shared" si="17"/>
        <v>6.9908800000000007E-2</v>
      </c>
      <c r="AQ42">
        <f t="shared" si="18"/>
        <v>30</v>
      </c>
      <c r="AR42" s="1">
        <f t="shared" si="19"/>
        <v>78607.031412744152</v>
      </c>
      <c r="AS42" s="1">
        <f t="shared" si="33"/>
        <v>75928.144723211037</v>
      </c>
    </row>
    <row r="43" spans="1:45" x14ac:dyDescent="0.25">
      <c r="B43" s="1"/>
      <c r="C43" s="10"/>
      <c r="D43" s="1"/>
      <c r="E43" s="1"/>
      <c r="F43" s="1"/>
      <c r="G43" s="1"/>
      <c r="H43" s="1"/>
      <c r="I43" s="1"/>
      <c r="J43" s="1"/>
      <c r="K43" s="1"/>
      <c r="L43" s="9"/>
      <c r="M43" s="9"/>
      <c r="N43" s="1"/>
      <c r="O43" s="9"/>
      <c r="P43" s="53"/>
      <c r="Q43" s="53"/>
      <c r="R43" s="53"/>
      <c r="S43" s="53"/>
      <c r="T43" s="53"/>
    </row>
    <row r="44" spans="1:45" x14ac:dyDescent="0.25">
      <c r="B44" s="1"/>
      <c r="C44" s="10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9"/>
      <c r="P44" s="53"/>
      <c r="Q44" s="53"/>
      <c r="R44" s="53"/>
      <c r="S44" s="53"/>
      <c r="T44" s="53"/>
    </row>
    <row r="45" spans="1:45" x14ac:dyDescent="0.25">
      <c r="B45" s="1"/>
      <c r="C45" s="10"/>
      <c r="D45" s="1"/>
      <c r="E45" s="1"/>
      <c r="F45" s="1"/>
      <c r="G45" s="1"/>
      <c r="H45" s="1"/>
      <c r="I45" s="1"/>
      <c r="J45" s="1"/>
      <c r="K45" s="1"/>
      <c r="L45" s="9"/>
      <c r="M45" s="9"/>
      <c r="N45" s="1"/>
      <c r="O45" s="9"/>
      <c r="P45" s="53"/>
      <c r="Q45" s="53"/>
      <c r="R45" s="53"/>
      <c r="S45" s="53"/>
      <c r="T45" s="53"/>
    </row>
    <row r="46" spans="1:45" x14ac:dyDescent="0.25">
      <c r="B46" s="1"/>
      <c r="C46" s="10"/>
      <c r="D46" s="1"/>
      <c r="E46" s="1"/>
      <c r="F46" s="1"/>
      <c r="G46" s="1"/>
      <c r="H46" s="1"/>
      <c r="I46" s="1"/>
      <c r="J46" s="1"/>
      <c r="K46" s="1"/>
      <c r="L46" s="9"/>
      <c r="M46" s="9"/>
      <c r="N46" s="1"/>
      <c r="O46" s="9"/>
      <c r="P46" s="53"/>
      <c r="Q46" s="53"/>
      <c r="R46" s="53"/>
      <c r="S46" s="53"/>
      <c r="T46" s="53"/>
    </row>
    <row r="47" spans="1:45" x14ac:dyDescent="0.25">
      <c r="B47" s="1"/>
      <c r="C47" s="10"/>
      <c r="D47" s="1"/>
      <c r="E47" s="1"/>
      <c r="F47" s="1"/>
      <c r="G47" s="1"/>
      <c r="H47" s="1"/>
      <c r="I47" s="1"/>
      <c r="J47" s="1"/>
      <c r="K47" s="1"/>
      <c r="L47" s="9"/>
      <c r="M47" s="9"/>
      <c r="N47" s="1"/>
      <c r="O47" s="9"/>
      <c r="P47" s="53"/>
      <c r="Q47" s="53"/>
      <c r="R47" s="53"/>
      <c r="S47" s="53"/>
      <c r="T47" s="53"/>
    </row>
    <row r="48" spans="1:45" x14ac:dyDescent="0.25">
      <c r="B48" s="1"/>
      <c r="C48" s="10"/>
      <c r="D48" s="1"/>
      <c r="E48" s="1"/>
      <c r="F48" s="1"/>
      <c r="G48" s="1"/>
      <c r="H48" s="1"/>
      <c r="I48" s="1"/>
      <c r="J48" s="1"/>
      <c r="K48" s="1"/>
      <c r="L48" s="9"/>
      <c r="M48" s="9"/>
      <c r="N48" s="1"/>
      <c r="O48" s="9"/>
      <c r="P48" s="53"/>
      <c r="Q48" s="53"/>
      <c r="R48" s="53"/>
      <c r="S48" s="53"/>
      <c r="T48" s="53"/>
    </row>
    <row r="49" spans="2:20" x14ac:dyDescent="0.25">
      <c r="B49" s="1"/>
      <c r="C49" s="10"/>
      <c r="D49" s="1"/>
      <c r="E49" s="1"/>
      <c r="F49" s="1"/>
      <c r="G49" s="1"/>
      <c r="H49" s="1"/>
      <c r="I49" s="1"/>
      <c r="J49" s="1"/>
      <c r="K49" s="1"/>
      <c r="L49" s="9"/>
      <c r="M49" s="9"/>
      <c r="N49" s="1"/>
      <c r="O49" s="9"/>
      <c r="P49" s="53"/>
      <c r="Q49" s="53"/>
      <c r="R49" s="53"/>
      <c r="S49" s="53"/>
      <c r="T49" s="53"/>
    </row>
    <row r="50" spans="2:20" x14ac:dyDescent="0.25">
      <c r="B50" s="1"/>
      <c r="C50" s="10"/>
      <c r="D50" s="1"/>
      <c r="E50" s="1"/>
      <c r="F50" s="1"/>
      <c r="G50" s="1"/>
      <c r="H50" s="1"/>
      <c r="I50" s="1"/>
      <c r="J50" s="1"/>
      <c r="K50" s="1"/>
      <c r="L50" s="9"/>
      <c r="M50" s="9"/>
      <c r="N50" s="1"/>
      <c r="O50" s="9"/>
      <c r="P50" s="53"/>
      <c r="Q50" s="53"/>
      <c r="R50" s="53"/>
      <c r="S50" s="53"/>
      <c r="T50" s="53"/>
    </row>
    <row r="51" spans="2:20" x14ac:dyDescent="0.25">
      <c r="B51" s="1"/>
      <c r="C51" s="10"/>
      <c r="D51" s="1"/>
      <c r="E51" s="1"/>
      <c r="F51" s="1"/>
      <c r="G51" s="1"/>
      <c r="H51" s="1"/>
      <c r="I51" s="1"/>
      <c r="J51" s="1"/>
      <c r="K51" s="1"/>
      <c r="L51" s="9"/>
      <c r="M51" s="9"/>
      <c r="N51" s="1"/>
      <c r="O51" s="9"/>
      <c r="P51" s="53"/>
      <c r="Q51" s="53"/>
      <c r="R51" s="53"/>
      <c r="S51" s="53"/>
      <c r="T51" s="53"/>
    </row>
    <row r="52" spans="2:20" x14ac:dyDescent="0.25">
      <c r="B52" s="1"/>
      <c r="C52" s="10"/>
      <c r="D52" s="1"/>
      <c r="E52" s="1"/>
      <c r="F52" s="1"/>
      <c r="G52" s="1"/>
      <c r="H52" s="1"/>
      <c r="I52" s="1"/>
      <c r="J52" s="1"/>
      <c r="K52" s="1"/>
      <c r="L52" s="9"/>
      <c r="M52" s="9"/>
      <c r="N52" s="1"/>
      <c r="O52" s="9"/>
      <c r="P52" s="53"/>
      <c r="Q52" s="53"/>
      <c r="R52" s="53"/>
      <c r="S52" s="53"/>
      <c r="T52" s="53"/>
    </row>
    <row r="53" spans="2:20" x14ac:dyDescent="0.25">
      <c r="B53" s="1"/>
      <c r="C53" s="10"/>
      <c r="D53" s="1"/>
      <c r="E53" s="1"/>
      <c r="F53" s="1"/>
      <c r="G53" s="1"/>
      <c r="H53" s="1"/>
      <c r="I53" s="1"/>
      <c r="J53" s="1"/>
      <c r="K53" s="1"/>
      <c r="L53" s="9"/>
      <c r="M53" s="9"/>
      <c r="N53" s="9"/>
      <c r="O53" s="9"/>
      <c r="P53" s="54"/>
      <c r="Q53" s="53"/>
      <c r="R53" s="53"/>
      <c r="S53" s="53"/>
    </row>
    <row r="54" spans="2:20" x14ac:dyDescent="0.25">
      <c r="B54" s="1"/>
      <c r="C54" s="10"/>
      <c r="D54" s="1"/>
      <c r="E54" s="1"/>
      <c r="F54" s="1"/>
      <c r="G54" s="1"/>
      <c r="H54" s="1"/>
      <c r="I54" s="1"/>
      <c r="J54" s="1"/>
      <c r="K54" s="1"/>
      <c r="L54" s="9"/>
      <c r="M54" s="9"/>
      <c r="N54" s="9"/>
      <c r="O54" s="9"/>
      <c r="P54" s="54"/>
      <c r="Q54" s="53"/>
      <c r="R54" s="53"/>
      <c r="S54" s="53"/>
    </row>
    <row r="55" spans="2:20" x14ac:dyDescent="0.25">
      <c r="B55" s="1"/>
      <c r="C55" s="10"/>
      <c r="D55" s="1"/>
      <c r="E55" s="1"/>
      <c r="F55" s="1"/>
      <c r="G55" s="1"/>
      <c r="H55" s="1"/>
      <c r="I55" s="1"/>
      <c r="J55" s="1"/>
      <c r="K55" s="1"/>
      <c r="L55" s="9"/>
      <c r="M55" s="9"/>
      <c r="N55" s="9"/>
      <c r="O55" s="9"/>
      <c r="P55" s="54"/>
      <c r="Q55" s="53"/>
      <c r="R55" s="53"/>
      <c r="S55" s="53"/>
    </row>
    <row r="56" spans="2:20" x14ac:dyDescent="0.25">
      <c r="B56" s="1"/>
      <c r="C56" s="10"/>
      <c r="D56" s="1"/>
      <c r="E56" s="1"/>
      <c r="F56" s="1"/>
      <c r="G56" s="1"/>
      <c r="H56" s="1"/>
      <c r="I56" s="1"/>
      <c r="J56" s="1"/>
      <c r="K56" s="1"/>
      <c r="L56" s="9"/>
      <c r="M56" s="9"/>
      <c r="N56" s="9"/>
      <c r="O56" s="9"/>
      <c r="P56" s="54"/>
      <c r="Q56" s="53"/>
      <c r="R56" s="53"/>
      <c r="S56" s="53"/>
    </row>
    <row r="57" spans="2:20" x14ac:dyDescent="0.25">
      <c r="B57" s="1"/>
      <c r="C57" s="10"/>
      <c r="D57" s="1"/>
      <c r="E57" s="1"/>
      <c r="F57" s="1"/>
      <c r="G57" s="1"/>
      <c r="H57" s="1"/>
      <c r="I57" s="1"/>
      <c r="J57" s="1"/>
      <c r="K57" s="1"/>
      <c r="L57" s="9"/>
      <c r="M57" s="9"/>
      <c r="N57" s="9"/>
      <c r="O57" s="9"/>
      <c r="P57" s="54"/>
      <c r="Q57" s="53"/>
      <c r="R57" s="53"/>
      <c r="S57" s="5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zoomScale="55" zoomScaleNormal="55" workbookViewId="0">
      <selection activeCell="AE41" sqref="AE41"/>
    </sheetView>
  </sheetViews>
  <sheetFormatPr defaultRowHeight="13.1" outlineLevelCol="1" x14ac:dyDescent="0.25"/>
  <cols>
    <col min="2" max="2" width="9.375" customWidth="1"/>
    <col min="5" max="5" width="2.875" customWidth="1"/>
    <col min="6" max="6" width="8.625" customWidth="1"/>
    <col min="7" max="7" width="16.625" customWidth="1"/>
    <col min="8" max="8" width="2" customWidth="1"/>
    <col min="9" max="9" width="7.625" customWidth="1"/>
    <col min="10" max="10" width="12.375" customWidth="1"/>
    <col min="11" max="11" width="8.5" customWidth="1"/>
    <col min="12" max="13" width="8.125" customWidth="1"/>
    <col min="14" max="14" width="8.5" bestFit="1" customWidth="1"/>
    <col min="15" max="15" width="5.125" customWidth="1"/>
    <col min="16" max="16" width="10.875" style="52" hidden="1" customWidth="1" outlineLevel="1"/>
    <col min="17" max="17" width="8.25" style="52" hidden="1" customWidth="1" outlineLevel="1"/>
    <col min="18" max="18" width="6.125" style="52" hidden="1" customWidth="1" outlineLevel="1"/>
    <col min="19" max="19" width="12.875" style="52" hidden="1" customWidth="1" outlineLevel="1"/>
    <col min="20" max="20" width="9" style="52" hidden="1" customWidth="1" outlineLevel="1"/>
    <col min="21" max="21" width="9" hidden="1" customWidth="1" outlineLevel="1"/>
    <col min="22" max="22" width="3" customWidth="1" collapsed="1"/>
    <col min="26" max="26" width="3.125" customWidth="1"/>
    <col min="29" max="29" width="2" customWidth="1"/>
    <col min="33" max="33" width="10.875" customWidth="1"/>
    <col min="36" max="36" width="10.125" customWidth="1"/>
    <col min="37" max="41" width="9" hidden="1" customWidth="1" outlineLevel="1"/>
    <col min="42" max="42" width="8.125" hidden="1" customWidth="1" outlineLevel="1"/>
    <col min="43" max="43" width="3.75" bestFit="1" customWidth="1" collapsed="1"/>
  </cols>
  <sheetData>
    <row r="1" spans="1:47" x14ac:dyDescent="0.25">
      <c r="B1" s="55" t="s">
        <v>57</v>
      </c>
      <c r="W1" s="55" t="s">
        <v>58</v>
      </c>
      <c r="AK1" s="52"/>
      <c r="AL1" s="52"/>
      <c r="AM1" s="52"/>
      <c r="AN1" s="52"/>
      <c r="AO1" s="52"/>
    </row>
    <row r="2" spans="1:47" x14ac:dyDescent="0.25">
      <c r="B2" t="s">
        <v>12</v>
      </c>
      <c r="D2" s="6">
        <v>0</v>
      </c>
      <c r="W2" t="s">
        <v>12</v>
      </c>
      <c r="Y2" s="6">
        <v>0</v>
      </c>
      <c r="AK2" s="52"/>
      <c r="AL2" s="52"/>
      <c r="AM2" s="52"/>
      <c r="AN2" s="52"/>
      <c r="AO2" s="52"/>
    </row>
    <row r="3" spans="1:47" x14ac:dyDescent="0.25">
      <c r="B3" t="s">
        <v>19</v>
      </c>
      <c r="D3" s="6">
        <f>D4</f>
        <v>0.09</v>
      </c>
      <c r="W3" t="s">
        <v>34</v>
      </c>
      <c r="Y3" s="6">
        <v>0.05</v>
      </c>
      <c r="AK3" s="52"/>
      <c r="AL3" s="52"/>
      <c r="AM3" s="52"/>
      <c r="AN3" s="52"/>
      <c r="AO3" s="52"/>
    </row>
    <row r="4" spans="1:47" x14ac:dyDescent="0.25">
      <c r="B4" t="s">
        <v>34</v>
      </c>
      <c r="D4" s="6">
        <v>0.09</v>
      </c>
      <c r="W4" t="s">
        <v>19</v>
      </c>
      <c r="Y4" s="6">
        <f>Y3</f>
        <v>0.05</v>
      </c>
      <c r="AK4" s="52"/>
      <c r="AL4" s="52"/>
      <c r="AM4" s="52"/>
      <c r="AN4" s="52"/>
      <c r="AO4" s="52"/>
    </row>
    <row r="5" spans="1:47" x14ac:dyDescent="0.25">
      <c r="B5" t="s">
        <v>35</v>
      </c>
      <c r="D5" s="5">
        <v>2.5000000000000001E-2</v>
      </c>
      <c r="W5" t="s">
        <v>35</v>
      </c>
      <c r="Y5" s="5">
        <v>6.5000000000000002E-2</v>
      </c>
      <c r="AK5" s="52"/>
      <c r="AL5" s="52"/>
      <c r="AM5" s="52"/>
      <c r="AN5" s="52"/>
      <c r="AO5" s="52"/>
    </row>
    <row r="6" spans="1:47" x14ac:dyDescent="0.25">
      <c r="B6" t="s">
        <v>17</v>
      </c>
      <c r="D6" s="6">
        <v>0.255</v>
      </c>
      <c r="W6" t="s">
        <v>17</v>
      </c>
      <c r="Y6" s="6">
        <v>0.255</v>
      </c>
      <c r="AK6" s="52"/>
      <c r="AL6" s="52"/>
      <c r="AM6" s="52"/>
      <c r="AN6" s="52"/>
      <c r="AO6" s="52"/>
    </row>
    <row r="7" spans="1:47" x14ac:dyDescent="0.25">
      <c r="B7" t="s">
        <v>49</v>
      </c>
      <c r="D7" s="6">
        <v>0</v>
      </c>
      <c r="W7" t="s">
        <v>49</v>
      </c>
      <c r="Y7" s="6">
        <v>0</v>
      </c>
      <c r="AK7" s="52"/>
      <c r="AL7" s="52"/>
      <c r="AM7" s="52"/>
      <c r="AN7" s="52"/>
      <c r="AO7" s="52"/>
    </row>
    <row r="8" spans="1:47" x14ac:dyDescent="0.25">
      <c r="B8" t="s">
        <v>42</v>
      </c>
      <c r="D8" s="6" t="s">
        <v>44</v>
      </c>
      <c r="E8" t="s">
        <v>43</v>
      </c>
      <c r="W8" t="s">
        <v>42</v>
      </c>
      <c r="Y8" s="6" t="s">
        <v>44</v>
      </c>
      <c r="Z8" t="s">
        <v>43</v>
      </c>
      <c r="AK8" s="52"/>
      <c r="AL8" s="52"/>
      <c r="AM8" s="52"/>
      <c r="AN8" s="52"/>
      <c r="AO8" s="52"/>
    </row>
    <row r="9" spans="1:47" x14ac:dyDescent="0.25">
      <c r="B9" t="s">
        <v>26</v>
      </c>
      <c r="D9" s="6">
        <f>D3+D5</f>
        <v>0.11499999999999999</v>
      </c>
      <c r="W9" t="s">
        <v>26</v>
      </c>
      <c r="Y9" s="6">
        <f>Y4+Y5</f>
        <v>0.115</v>
      </c>
      <c r="AK9" s="52"/>
      <c r="AL9" s="52"/>
      <c r="AM9" s="52"/>
      <c r="AN9" s="52"/>
      <c r="AO9" s="52"/>
      <c r="AR9" t="s">
        <v>23</v>
      </c>
    </row>
    <row r="10" spans="1:47" x14ac:dyDescent="0.25">
      <c r="F10" s="6"/>
      <c r="AA10" s="6"/>
      <c r="AK10" s="52"/>
      <c r="AL10" s="52"/>
      <c r="AM10" s="52"/>
      <c r="AN10" s="52"/>
      <c r="AO10" s="52"/>
    </row>
    <row r="11" spans="1:47" s="49" customFormat="1" ht="26.85" customHeight="1" x14ac:dyDescent="0.25">
      <c r="B11" s="50" t="s">
        <v>36</v>
      </c>
      <c r="C11" s="50" t="s">
        <v>31</v>
      </c>
      <c r="D11" s="50" t="s">
        <v>32</v>
      </c>
      <c r="E11" s="50"/>
      <c r="F11" s="50" t="s">
        <v>38</v>
      </c>
      <c r="G11" s="50" t="s">
        <v>37</v>
      </c>
      <c r="H11" s="50"/>
      <c r="I11" s="50" t="s">
        <v>47</v>
      </c>
      <c r="J11" s="50" t="s">
        <v>33</v>
      </c>
      <c r="K11" s="50" t="s">
        <v>50</v>
      </c>
      <c r="L11" s="50" t="s">
        <v>56</v>
      </c>
      <c r="M11" s="50" t="s">
        <v>41</v>
      </c>
      <c r="N11" s="50" t="s">
        <v>39</v>
      </c>
      <c r="O11" s="50"/>
      <c r="P11" s="51" t="s">
        <v>46</v>
      </c>
      <c r="Q11" s="51" t="s">
        <v>19</v>
      </c>
      <c r="R11" s="51" t="s">
        <v>34</v>
      </c>
      <c r="S11" s="51" t="s">
        <v>45</v>
      </c>
      <c r="T11" s="51" t="s">
        <v>40</v>
      </c>
      <c r="U11" s="49" t="s">
        <v>48</v>
      </c>
      <c r="W11" s="50" t="s">
        <v>36</v>
      </c>
      <c r="X11" s="50" t="s">
        <v>31</v>
      </c>
      <c r="Y11" s="50" t="s">
        <v>32</v>
      </c>
      <c r="Z11" s="50"/>
      <c r="AA11" s="50" t="s">
        <v>38</v>
      </c>
      <c r="AB11" s="50" t="s">
        <v>37</v>
      </c>
      <c r="AC11" s="50"/>
      <c r="AD11" s="50" t="s">
        <v>47</v>
      </c>
      <c r="AE11" s="50" t="s">
        <v>33</v>
      </c>
      <c r="AF11" s="50" t="s">
        <v>50</v>
      </c>
      <c r="AG11" s="50" t="s">
        <v>56</v>
      </c>
      <c r="AH11" s="50" t="s">
        <v>53</v>
      </c>
      <c r="AI11" s="50" t="s">
        <v>39</v>
      </c>
      <c r="AJ11" s="50"/>
      <c r="AK11" s="51" t="s">
        <v>46</v>
      </c>
      <c r="AL11" s="51" t="s">
        <v>19</v>
      </c>
      <c r="AM11" s="51" t="s">
        <v>34</v>
      </c>
      <c r="AN11" s="51" t="s">
        <v>45</v>
      </c>
      <c r="AO11" s="51" t="s">
        <v>40</v>
      </c>
      <c r="AP11" s="49" t="s">
        <v>48</v>
      </c>
      <c r="AR11" s="49" t="str">
        <f>B1</f>
        <v>SALKKU 1</v>
      </c>
      <c r="AS11" s="49" t="str">
        <f>W1</f>
        <v>SALKKU 2</v>
      </c>
      <c r="AT11" s="49" t="s">
        <v>59</v>
      </c>
      <c r="AU11" s="49" t="s">
        <v>60</v>
      </c>
    </row>
    <row r="12" spans="1:47" x14ac:dyDescent="0.25">
      <c r="A12">
        <v>1</v>
      </c>
      <c r="B12" s="1">
        <f t="shared" ref="B12:B41" si="0">C12*D12</f>
        <v>100</v>
      </c>
      <c r="C12" s="1">
        <v>1</v>
      </c>
      <c r="D12" s="1">
        <v>100</v>
      </c>
      <c r="E12" s="1"/>
      <c r="F12" s="1">
        <f t="shared" ref="F12:F41" si="1">$D$4*D12+D12</f>
        <v>109</v>
      </c>
      <c r="G12" s="1">
        <f t="shared" ref="G12:G41" si="2">C12*F12</f>
        <v>109</v>
      </c>
      <c r="H12" s="1"/>
      <c r="I12" s="1">
        <f>D12*$D$5*(1-$D$6)</f>
        <v>1.8625</v>
      </c>
      <c r="J12" s="1">
        <f t="shared" ref="J12:J41" si="3">C12*I12</f>
        <v>1.8625</v>
      </c>
      <c r="K12" s="9">
        <f t="shared" ref="K12:K41" si="4">J12*($D$7)</f>
        <v>0</v>
      </c>
      <c r="L12" s="9">
        <f t="shared" ref="L12:L41" si="5">G12*$D$2</f>
        <v>0</v>
      </c>
      <c r="M12" s="9">
        <f t="shared" ref="M12:M41" si="6">IF($D$8="Kyllä",(J12-K12-L12)/F12,0)</f>
        <v>1.7087155963302753E-2</v>
      </c>
      <c r="N12" s="1">
        <f>(C12+M12)*F12</f>
        <v>110.86250000000001</v>
      </c>
      <c r="O12" s="9"/>
      <c r="P12" s="53">
        <f t="shared" ref="P12:P41" si="7">I12/D12</f>
        <v>1.8624999999999999E-2</v>
      </c>
      <c r="S12" s="53">
        <f t="shared" ref="S12:S41" si="8">J12/B12</f>
        <v>1.8624999999999999E-2</v>
      </c>
      <c r="T12" s="53">
        <f t="shared" ref="T12:T41" si="9">(-B12+G12+J12)/B12</f>
        <v>0.10862500000000001</v>
      </c>
      <c r="U12" s="3">
        <f t="shared" ref="U12:U41" si="10">(N12-B12)/B12</f>
        <v>0.10862500000000011</v>
      </c>
      <c r="W12" s="1">
        <f t="shared" ref="W12:W41" si="11">X12*Y12</f>
        <v>100</v>
      </c>
      <c r="X12" s="1">
        <v>1</v>
      </c>
      <c r="Y12" s="1">
        <v>100</v>
      </c>
      <c r="Z12" s="1"/>
      <c r="AA12" s="1">
        <f>$Y$3*Y12+Y12</f>
        <v>105</v>
      </c>
      <c r="AB12" s="1">
        <f t="shared" ref="AB12:AB41" si="12">X12*AA12</f>
        <v>105</v>
      </c>
      <c r="AC12" s="1"/>
      <c r="AD12" s="1">
        <f>Y12*$Y$5*(1-$Y$6)</f>
        <v>4.8425000000000002</v>
      </c>
      <c r="AE12" s="1">
        <f t="shared" ref="AE12:AE41" si="13">X12*AD12</f>
        <v>4.8425000000000002</v>
      </c>
      <c r="AF12" s="9">
        <f t="shared" ref="AF12:AF41" si="14">AE12*($Y$7)</f>
        <v>0</v>
      </c>
      <c r="AG12" s="9">
        <f t="shared" ref="AG12:AG41" si="15">AB12*$Y$2</f>
        <v>0</v>
      </c>
      <c r="AH12" s="9">
        <f>IF($Y$8="Kyllä",(AE12-AF12-AG12)/AA12,0)</f>
        <v>4.6119047619047622E-2</v>
      </c>
      <c r="AI12" s="1">
        <f>(X12+AH12)*AA12</f>
        <v>109.8425</v>
      </c>
      <c r="AJ12" s="1"/>
      <c r="AK12" s="53">
        <f t="shared" ref="AK12:AK41" si="16">AD12/Y12</f>
        <v>4.8425000000000003E-2</v>
      </c>
      <c r="AL12" s="52"/>
      <c r="AM12" s="52"/>
      <c r="AN12" s="53">
        <f t="shared" ref="AN12:AN41" si="17">AE12/W12</f>
        <v>4.8425000000000003E-2</v>
      </c>
      <c r="AO12" s="53">
        <f t="shared" ref="AO12:AO41" si="18">(-W12+AB12+AE12)/W12</f>
        <v>9.8425000000000012E-2</v>
      </c>
      <c r="AP12" s="3">
        <f t="shared" ref="AP12:AP41" si="19">(AI12-W12)/W12</f>
        <v>9.8425000000000012E-2</v>
      </c>
      <c r="AQ12">
        <f t="shared" ref="AQ12:AQ41" si="20">A12</f>
        <v>1</v>
      </c>
      <c r="AR12" s="1">
        <f t="shared" ref="AR12:AR41" si="21">N12</f>
        <v>110.86250000000001</v>
      </c>
      <c r="AS12" s="1">
        <f>AI12</f>
        <v>109.8425</v>
      </c>
      <c r="AT12" s="1">
        <f>J12</f>
        <v>1.8625</v>
      </c>
      <c r="AU12" s="1">
        <f>AE12</f>
        <v>4.8425000000000002</v>
      </c>
    </row>
    <row r="13" spans="1:47" x14ac:dyDescent="0.25">
      <c r="A13">
        <v>2</v>
      </c>
      <c r="B13" s="1">
        <f t="shared" si="0"/>
        <v>110.86250000000003</v>
      </c>
      <c r="C13" s="10">
        <f t="shared" ref="C13:C41" si="22">C12+M12</f>
        <v>1.0170871559633028</v>
      </c>
      <c r="D13" s="1">
        <f t="shared" ref="D13:D41" si="23">D12*(1+$D$4)</f>
        <v>109.00000000000001</v>
      </c>
      <c r="E13" s="1"/>
      <c r="F13" s="1">
        <f t="shared" si="1"/>
        <v>118.81000000000002</v>
      </c>
      <c r="G13" s="1">
        <f t="shared" si="2"/>
        <v>120.84012500000001</v>
      </c>
      <c r="H13" s="1"/>
      <c r="I13" s="1">
        <f t="shared" ref="I13:I41" si="24">I12*(1+$D$3)</f>
        <v>2.0301250000000004</v>
      </c>
      <c r="J13" s="1">
        <f t="shared" si="3"/>
        <v>2.0648140625000004</v>
      </c>
      <c r="K13" s="9">
        <f t="shared" si="4"/>
        <v>0</v>
      </c>
      <c r="L13" s="9">
        <f t="shared" si="5"/>
        <v>0</v>
      </c>
      <c r="M13" s="9">
        <f t="shared" si="6"/>
        <v>1.7379126862216987E-2</v>
      </c>
      <c r="N13" s="1">
        <f t="shared" ref="N13:N41" si="25">(C13+M13)*F13</f>
        <v>122.90493906250002</v>
      </c>
      <c r="O13" s="9"/>
      <c r="P13" s="53">
        <f t="shared" si="7"/>
        <v>1.8625000000000003E-2</v>
      </c>
      <c r="Q13" s="53">
        <f t="shared" ref="Q13:Q41" si="26">(I13-I12)/I12</f>
        <v>9.0000000000000191E-2</v>
      </c>
      <c r="R13" s="53">
        <f t="shared" ref="R13:R41" si="27">(D13-D12)/D12</f>
        <v>9.0000000000000135E-2</v>
      </c>
      <c r="S13" s="53">
        <f t="shared" si="8"/>
        <v>1.8624999999999999E-2</v>
      </c>
      <c r="T13" s="53">
        <f t="shared" si="9"/>
        <v>0.10862499999999987</v>
      </c>
      <c r="U13" s="3">
        <f t="shared" si="10"/>
        <v>0.10862499999999993</v>
      </c>
      <c r="W13" s="1">
        <f t="shared" si="11"/>
        <v>109.8425</v>
      </c>
      <c r="X13" s="10">
        <f t="shared" ref="X13:X41" si="28">X12+AH12</f>
        <v>1.0461190476190476</v>
      </c>
      <c r="Y13" s="1">
        <f t="shared" ref="Y13:Y41" si="29">Y12*(1+$Y$3)</f>
        <v>105</v>
      </c>
      <c r="Z13" s="1"/>
      <c r="AA13" s="1">
        <f>AA12*(1+$Y$3)</f>
        <v>110.25</v>
      </c>
      <c r="AB13" s="1">
        <f t="shared" si="12"/>
        <v>115.334625</v>
      </c>
      <c r="AC13" s="1"/>
      <c r="AD13" s="1">
        <f t="shared" ref="AD13:AD41" si="30">AD12*(1+$Y$4)</f>
        <v>5.0846250000000008</v>
      </c>
      <c r="AE13" s="1">
        <f t="shared" si="13"/>
        <v>5.319123062500001</v>
      </c>
      <c r="AF13" s="9">
        <f t="shared" si="14"/>
        <v>0</v>
      </c>
      <c r="AG13" s="9">
        <f t="shared" si="15"/>
        <v>0</v>
      </c>
      <c r="AH13" s="9">
        <f t="shared" ref="AH13:AH41" si="31">IF($Y$8="Kyllä",(AE13-AF13-AG13)/AA13,0)</f>
        <v>4.8246014172335608E-2</v>
      </c>
      <c r="AI13" s="1">
        <f t="shared" ref="AI13:AI41" si="32">(X13+AH13)*AA13</f>
        <v>120.65374806249999</v>
      </c>
      <c r="AJ13" s="1"/>
      <c r="AK13" s="53">
        <f t="shared" si="16"/>
        <v>4.842500000000001E-2</v>
      </c>
      <c r="AL13" s="53">
        <f t="shared" ref="AL13:AL41" si="33">(AD13-AD12)/AD12</f>
        <v>5.0000000000000121E-2</v>
      </c>
      <c r="AM13" s="53">
        <f t="shared" ref="AM13:AM41" si="34">(Y13-Y12)/Y12</f>
        <v>0.05</v>
      </c>
      <c r="AN13" s="53">
        <f t="shared" si="17"/>
        <v>4.842500000000001E-2</v>
      </c>
      <c r="AO13" s="53">
        <f t="shared" si="18"/>
        <v>9.8425000000000026E-2</v>
      </c>
      <c r="AP13" s="3">
        <f t="shared" si="19"/>
        <v>9.842499999999986E-2</v>
      </c>
      <c r="AQ13">
        <f t="shared" si="20"/>
        <v>2</v>
      </c>
      <c r="AR13" s="1">
        <f t="shared" si="21"/>
        <v>122.90493906250002</v>
      </c>
      <c r="AS13" s="1">
        <f t="shared" ref="AS13:AS41" si="35">AI13</f>
        <v>120.65374806249999</v>
      </c>
      <c r="AT13" s="1">
        <f t="shared" ref="AT13:AT41" si="36">J13</f>
        <v>2.0648140625000004</v>
      </c>
      <c r="AU13" s="1">
        <f t="shared" ref="AU13:AU41" si="37">AE13</f>
        <v>5.319123062500001</v>
      </c>
    </row>
    <row r="14" spans="1:47" x14ac:dyDescent="0.25">
      <c r="A14">
        <v>3</v>
      </c>
      <c r="B14" s="1">
        <f t="shared" si="0"/>
        <v>122.90493906250003</v>
      </c>
      <c r="C14" s="10">
        <f t="shared" si="22"/>
        <v>1.0344662828255198</v>
      </c>
      <c r="D14" s="1">
        <f t="shared" si="23"/>
        <v>118.81000000000003</v>
      </c>
      <c r="E14" s="1"/>
      <c r="F14" s="1">
        <f t="shared" si="1"/>
        <v>129.50290000000004</v>
      </c>
      <c r="G14" s="1">
        <f t="shared" si="2"/>
        <v>133.96638357812503</v>
      </c>
      <c r="H14" s="1"/>
      <c r="I14" s="1">
        <f t="shared" si="24"/>
        <v>2.2128362500000005</v>
      </c>
      <c r="J14" s="1">
        <f t="shared" si="3"/>
        <v>2.2891044900390631</v>
      </c>
      <c r="K14" s="9">
        <f t="shared" si="4"/>
        <v>0</v>
      </c>
      <c r="L14" s="9">
        <f t="shared" si="5"/>
        <v>0</v>
      </c>
      <c r="M14" s="9">
        <f t="shared" si="6"/>
        <v>1.7676086713417711E-2</v>
      </c>
      <c r="N14" s="1">
        <f t="shared" si="25"/>
        <v>136.25548806816411</v>
      </c>
      <c r="O14" s="9"/>
      <c r="P14" s="53">
        <f t="shared" si="7"/>
        <v>1.8624999999999999E-2</v>
      </c>
      <c r="Q14" s="53">
        <f t="shared" si="26"/>
        <v>9.0000000000000038E-2</v>
      </c>
      <c r="R14" s="53">
        <f t="shared" si="27"/>
        <v>9.0000000000000135E-2</v>
      </c>
      <c r="S14" s="53">
        <f t="shared" si="8"/>
        <v>1.8624999999999999E-2</v>
      </c>
      <c r="T14" s="53">
        <f t="shared" si="9"/>
        <v>0.10862499999999997</v>
      </c>
      <c r="U14" s="3">
        <f t="shared" si="10"/>
        <v>0.1086250000000001</v>
      </c>
      <c r="W14" s="1">
        <f t="shared" si="11"/>
        <v>120.65374806249999</v>
      </c>
      <c r="X14" s="10">
        <f t="shared" si="28"/>
        <v>1.0943650617913832</v>
      </c>
      <c r="Y14" s="1">
        <f t="shared" si="29"/>
        <v>110.25</v>
      </c>
      <c r="Z14" s="1"/>
      <c r="AA14" s="1">
        <f t="shared" ref="AA14:AA41" si="38">AA13*(1+$Y$3)</f>
        <v>115.7625</v>
      </c>
      <c r="AB14" s="1">
        <f t="shared" si="12"/>
        <v>126.686435465625</v>
      </c>
      <c r="AC14" s="1"/>
      <c r="AD14" s="1">
        <f t="shared" si="30"/>
        <v>5.338856250000001</v>
      </c>
      <c r="AE14" s="1">
        <f t="shared" si="13"/>
        <v>5.8426577499265635</v>
      </c>
      <c r="AF14" s="9">
        <f t="shared" si="14"/>
        <v>0</v>
      </c>
      <c r="AG14" s="9">
        <f t="shared" si="15"/>
        <v>0</v>
      </c>
      <c r="AH14" s="9">
        <f t="shared" si="31"/>
        <v>5.0471074397378801E-2</v>
      </c>
      <c r="AI14" s="1">
        <f t="shared" si="32"/>
        <v>132.52909321555157</v>
      </c>
      <c r="AJ14" s="1"/>
      <c r="AK14" s="53">
        <f t="shared" si="16"/>
        <v>4.842500000000001E-2</v>
      </c>
      <c r="AL14" s="53">
        <f t="shared" si="33"/>
        <v>5.0000000000000017E-2</v>
      </c>
      <c r="AM14" s="53">
        <f t="shared" si="34"/>
        <v>0.05</v>
      </c>
      <c r="AN14" s="53">
        <f t="shared" si="17"/>
        <v>4.8425000000000017E-2</v>
      </c>
      <c r="AO14" s="53">
        <f t="shared" si="18"/>
        <v>9.8425000000000096E-2</v>
      </c>
      <c r="AP14" s="3">
        <f t="shared" si="19"/>
        <v>9.8425000000000179E-2</v>
      </c>
      <c r="AQ14">
        <f t="shared" si="20"/>
        <v>3</v>
      </c>
      <c r="AR14" s="1">
        <f t="shared" si="21"/>
        <v>136.25548806816411</v>
      </c>
      <c r="AS14" s="1">
        <f t="shared" si="35"/>
        <v>132.52909321555157</v>
      </c>
      <c r="AT14" s="1">
        <f t="shared" si="36"/>
        <v>2.2891044900390631</v>
      </c>
      <c r="AU14" s="1">
        <f t="shared" si="37"/>
        <v>5.8426577499265635</v>
      </c>
    </row>
    <row r="15" spans="1:47" x14ac:dyDescent="0.25">
      <c r="A15">
        <v>4</v>
      </c>
      <c r="B15" s="1">
        <f t="shared" si="0"/>
        <v>136.25548806816411</v>
      </c>
      <c r="C15" s="10">
        <f t="shared" si="22"/>
        <v>1.0521423695389376</v>
      </c>
      <c r="D15" s="1">
        <f t="shared" si="23"/>
        <v>129.50290000000004</v>
      </c>
      <c r="E15" s="1"/>
      <c r="F15" s="1">
        <f t="shared" si="1"/>
        <v>141.15816100000004</v>
      </c>
      <c r="G15" s="1">
        <f t="shared" si="2"/>
        <v>148.5184819942989</v>
      </c>
      <c r="H15" s="1"/>
      <c r="I15" s="1">
        <f t="shared" si="24"/>
        <v>2.4119915125000007</v>
      </c>
      <c r="J15" s="1">
        <f t="shared" si="3"/>
        <v>2.5377584652695568</v>
      </c>
      <c r="K15" s="9">
        <f t="shared" si="4"/>
        <v>0</v>
      </c>
      <c r="L15" s="9">
        <f t="shared" si="5"/>
        <v>0</v>
      </c>
      <c r="M15" s="9">
        <f t="shared" si="6"/>
        <v>1.7978120763910747E-2</v>
      </c>
      <c r="N15" s="1">
        <f t="shared" si="25"/>
        <v>151.05624045956844</v>
      </c>
      <c r="O15" s="9"/>
      <c r="P15" s="53">
        <f t="shared" si="7"/>
        <v>1.8624999999999999E-2</v>
      </c>
      <c r="Q15" s="53">
        <f t="shared" si="26"/>
        <v>9.0000000000000052E-2</v>
      </c>
      <c r="R15" s="53">
        <f t="shared" si="27"/>
        <v>9.0000000000000052E-2</v>
      </c>
      <c r="S15" s="53">
        <f t="shared" si="8"/>
        <v>1.8625000000000003E-2</v>
      </c>
      <c r="T15" s="53">
        <f t="shared" si="9"/>
        <v>0.1086250000000001</v>
      </c>
      <c r="U15" s="3">
        <f t="shared" si="10"/>
        <v>0.10862500000000003</v>
      </c>
      <c r="W15" s="1">
        <f t="shared" si="11"/>
        <v>132.52909321555157</v>
      </c>
      <c r="X15" s="10">
        <f t="shared" si="28"/>
        <v>1.144836136188762</v>
      </c>
      <c r="Y15" s="1">
        <f t="shared" si="29"/>
        <v>115.7625</v>
      </c>
      <c r="Z15" s="1"/>
      <c r="AA15" s="1">
        <f t="shared" si="38"/>
        <v>121.55062500000001</v>
      </c>
      <c r="AB15" s="1">
        <f t="shared" si="12"/>
        <v>139.15554787632917</v>
      </c>
      <c r="AC15" s="1"/>
      <c r="AD15" s="1">
        <f t="shared" si="30"/>
        <v>5.6057990625000009</v>
      </c>
      <c r="AE15" s="1">
        <f t="shared" si="13"/>
        <v>6.4177213389630854</v>
      </c>
      <c r="AF15" s="9">
        <f t="shared" si="14"/>
        <v>0</v>
      </c>
      <c r="AG15" s="9">
        <f t="shared" si="15"/>
        <v>0</v>
      </c>
      <c r="AH15" s="9">
        <f t="shared" si="31"/>
        <v>5.2798752280896005E-2</v>
      </c>
      <c r="AI15" s="1">
        <f t="shared" si="32"/>
        <v>145.57326921529221</v>
      </c>
      <c r="AJ15" s="1"/>
      <c r="AK15" s="53">
        <f t="shared" si="16"/>
        <v>4.842500000000001E-2</v>
      </c>
      <c r="AL15" s="53">
        <f t="shared" si="33"/>
        <v>4.9999999999999982E-2</v>
      </c>
      <c r="AM15" s="53">
        <f t="shared" si="34"/>
        <v>5.0000000000000024E-2</v>
      </c>
      <c r="AN15" s="53">
        <f t="shared" si="17"/>
        <v>4.8425000000000003E-2</v>
      </c>
      <c r="AO15" s="53">
        <f t="shared" si="18"/>
        <v>9.8425000000000151E-2</v>
      </c>
      <c r="AP15" s="3">
        <f t="shared" si="19"/>
        <v>9.842499999999986E-2</v>
      </c>
      <c r="AQ15">
        <f t="shared" si="20"/>
        <v>4</v>
      </c>
      <c r="AR15" s="1">
        <f t="shared" si="21"/>
        <v>151.05624045956844</v>
      </c>
      <c r="AS15" s="1">
        <f t="shared" si="35"/>
        <v>145.57326921529221</v>
      </c>
      <c r="AT15" s="1">
        <f t="shared" si="36"/>
        <v>2.5377584652695568</v>
      </c>
      <c r="AU15" s="1">
        <f t="shared" si="37"/>
        <v>6.4177213389630854</v>
      </c>
    </row>
    <row r="16" spans="1:47" x14ac:dyDescent="0.25">
      <c r="A16">
        <v>5</v>
      </c>
      <c r="B16" s="1">
        <f t="shared" si="0"/>
        <v>151.05624045956847</v>
      </c>
      <c r="C16" s="10">
        <f t="shared" si="22"/>
        <v>1.0701204903028483</v>
      </c>
      <c r="D16" s="1">
        <f t="shared" si="23"/>
        <v>141.15816100000006</v>
      </c>
      <c r="E16" s="1"/>
      <c r="F16" s="1">
        <f t="shared" si="1"/>
        <v>153.86239549000007</v>
      </c>
      <c r="G16" s="1">
        <f t="shared" si="2"/>
        <v>164.65130210092963</v>
      </c>
      <c r="H16" s="1"/>
      <c r="I16" s="1">
        <f t="shared" si="24"/>
        <v>2.6290707486250011</v>
      </c>
      <c r="J16" s="1">
        <f t="shared" si="3"/>
        <v>2.8134224785594624</v>
      </c>
      <c r="K16" s="9">
        <f t="shared" si="4"/>
        <v>0</v>
      </c>
      <c r="L16" s="9">
        <f t="shared" si="5"/>
        <v>0</v>
      </c>
      <c r="M16" s="9">
        <f t="shared" si="6"/>
        <v>1.8285315717330778E-2</v>
      </c>
      <c r="N16" s="1">
        <f t="shared" si="25"/>
        <v>167.46472457948909</v>
      </c>
      <c r="O16" s="9"/>
      <c r="P16" s="53">
        <f t="shared" si="7"/>
        <v>1.8624999999999999E-2</v>
      </c>
      <c r="Q16" s="53">
        <f t="shared" si="26"/>
        <v>9.0000000000000163E-2</v>
      </c>
      <c r="R16" s="53">
        <f t="shared" si="27"/>
        <v>9.0000000000000163E-2</v>
      </c>
      <c r="S16" s="53">
        <f t="shared" si="8"/>
        <v>1.8624999999999996E-2</v>
      </c>
      <c r="T16" s="53">
        <f t="shared" si="9"/>
        <v>0.10862499999999996</v>
      </c>
      <c r="U16" s="3">
        <f t="shared" si="10"/>
        <v>0.10862499999999993</v>
      </c>
      <c r="W16" s="1">
        <f t="shared" si="11"/>
        <v>145.57326921529221</v>
      </c>
      <c r="X16" s="10">
        <f t="shared" si="28"/>
        <v>1.1976348884696579</v>
      </c>
      <c r="Y16" s="1">
        <f t="shared" si="29"/>
        <v>121.55062500000001</v>
      </c>
      <c r="Z16" s="1"/>
      <c r="AA16" s="1">
        <f t="shared" si="38"/>
        <v>127.62815625000002</v>
      </c>
      <c r="AB16" s="1">
        <f t="shared" si="12"/>
        <v>152.85193267605683</v>
      </c>
      <c r="AC16" s="1"/>
      <c r="AD16" s="1">
        <f t="shared" si="30"/>
        <v>5.886089015625001</v>
      </c>
      <c r="AE16" s="1">
        <f t="shared" si="13"/>
        <v>7.049385561750527</v>
      </c>
      <c r="AF16" s="9">
        <f t="shared" si="14"/>
        <v>0</v>
      </c>
      <c r="AG16" s="9">
        <f t="shared" si="15"/>
        <v>0</v>
      </c>
      <c r="AH16" s="9">
        <f t="shared" si="31"/>
        <v>5.5233780451564941E-2</v>
      </c>
      <c r="AI16" s="1">
        <f t="shared" si="32"/>
        <v>159.90131823780737</v>
      </c>
      <c r="AJ16" s="1"/>
      <c r="AK16" s="53">
        <f t="shared" si="16"/>
        <v>4.8425000000000003E-2</v>
      </c>
      <c r="AL16" s="53">
        <f t="shared" si="33"/>
        <v>0.05</v>
      </c>
      <c r="AM16" s="53">
        <f t="shared" si="34"/>
        <v>5.0000000000000065E-2</v>
      </c>
      <c r="AN16" s="53">
        <f t="shared" si="17"/>
        <v>4.842500000000001E-2</v>
      </c>
      <c r="AO16" s="53">
        <f t="shared" si="18"/>
        <v>9.8425000000000068E-2</v>
      </c>
      <c r="AP16" s="3">
        <f t="shared" si="19"/>
        <v>9.8425000000000165E-2</v>
      </c>
      <c r="AQ16">
        <f t="shared" si="20"/>
        <v>5</v>
      </c>
      <c r="AR16" s="1">
        <f t="shared" si="21"/>
        <v>167.46472457948909</v>
      </c>
      <c r="AS16" s="1">
        <f t="shared" si="35"/>
        <v>159.90131823780737</v>
      </c>
      <c r="AT16" s="1">
        <f t="shared" si="36"/>
        <v>2.8134224785594624</v>
      </c>
      <c r="AU16" s="1">
        <f t="shared" si="37"/>
        <v>7.049385561750527</v>
      </c>
    </row>
    <row r="17" spans="1:47" x14ac:dyDescent="0.25">
      <c r="A17">
        <v>6</v>
      </c>
      <c r="B17" s="1">
        <f t="shared" si="0"/>
        <v>167.46472457948909</v>
      </c>
      <c r="C17" s="10">
        <f t="shared" si="22"/>
        <v>1.0884058060201791</v>
      </c>
      <c r="D17" s="1">
        <f t="shared" si="23"/>
        <v>153.86239549000007</v>
      </c>
      <c r="E17" s="1"/>
      <c r="F17" s="1">
        <f t="shared" si="1"/>
        <v>167.71001108410007</v>
      </c>
      <c r="G17" s="1">
        <f t="shared" si="2"/>
        <v>182.53654979164313</v>
      </c>
      <c r="H17" s="1"/>
      <c r="I17" s="1">
        <f t="shared" si="24"/>
        <v>2.8656871160012516</v>
      </c>
      <c r="J17" s="1">
        <f t="shared" si="3"/>
        <v>3.1190304952929848</v>
      </c>
      <c r="K17" s="9">
        <f t="shared" si="4"/>
        <v>0</v>
      </c>
      <c r="L17" s="9">
        <f t="shared" si="5"/>
        <v>0</v>
      </c>
      <c r="M17" s="9">
        <f t="shared" si="6"/>
        <v>1.8597759758831045E-2</v>
      </c>
      <c r="N17" s="1">
        <f t="shared" si="25"/>
        <v>185.65558028693607</v>
      </c>
      <c r="O17" s="9"/>
      <c r="P17" s="53">
        <f t="shared" si="7"/>
        <v>1.8625000000000003E-2</v>
      </c>
      <c r="Q17" s="53">
        <f t="shared" si="26"/>
        <v>9.0000000000000135E-2</v>
      </c>
      <c r="R17" s="53">
        <f t="shared" si="27"/>
        <v>0.09</v>
      </c>
      <c r="S17" s="53">
        <f t="shared" si="8"/>
        <v>1.8625000000000003E-2</v>
      </c>
      <c r="T17" s="53">
        <f t="shared" si="9"/>
        <v>0.10862500000000014</v>
      </c>
      <c r="U17" s="3">
        <f t="shared" si="10"/>
        <v>0.1086249999999999</v>
      </c>
      <c r="W17" s="1">
        <f t="shared" si="11"/>
        <v>159.90131823780737</v>
      </c>
      <c r="X17" s="10">
        <f t="shared" si="28"/>
        <v>1.2528686689212229</v>
      </c>
      <c r="Y17" s="1">
        <f t="shared" si="29"/>
        <v>127.62815625000002</v>
      </c>
      <c r="Z17" s="1"/>
      <c r="AA17" s="1">
        <f t="shared" si="38"/>
        <v>134.00956406250003</v>
      </c>
      <c r="AB17" s="1">
        <f t="shared" si="12"/>
        <v>167.89638414969778</v>
      </c>
      <c r="AC17" s="1"/>
      <c r="AD17" s="1">
        <f t="shared" si="30"/>
        <v>6.180393466406251</v>
      </c>
      <c r="AE17" s="1">
        <f t="shared" si="13"/>
        <v>7.7432213356658224</v>
      </c>
      <c r="AF17" s="9">
        <f t="shared" si="14"/>
        <v>0</v>
      </c>
      <c r="AG17" s="9">
        <f t="shared" si="15"/>
        <v>0</v>
      </c>
      <c r="AH17" s="9">
        <f t="shared" si="31"/>
        <v>5.7781109802390679E-2</v>
      </c>
      <c r="AI17" s="1">
        <f t="shared" si="32"/>
        <v>175.63960548536357</v>
      </c>
      <c r="AJ17" s="1"/>
      <c r="AK17" s="53">
        <f t="shared" si="16"/>
        <v>4.8425000000000003E-2</v>
      </c>
      <c r="AL17" s="53">
        <f t="shared" si="33"/>
        <v>4.9999999999999996E-2</v>
      </c>
      <c r="AM17" s="53">
        <f t="shared" si="34"/>
        <v>5.0000000000000051E-2</v>
      </c>
      <c r="AN17" s="53">
        <f t="shared" si="17"/>
        <v>4.8425000000000003E-2</v>
      </c>
      <c r="AO17" s="53">
        <f t="shared" si="18"/>
        <v>9.8425000000000248E-2</v>
      </c>
      <c r="AP17" s="3">
        <f t="shared" si="19"/>
        <v>9.8425000000000068E-2</v>
      </c>
      <c r="AQ17">
        <f t="shared" si="20"/>
        <v>6</v>
      </c>
      <c r="AR17" s="1">
        <f t="shared" si="21"/>
        <v>185.65558028693607</v>
      </c>
      <c r="AS17" s="1">
        <f t="shared" si="35"/>
        <v>175.63960548536357</v>
      </c>
      <c r="AT17" s="1">
        <f t="shared" si="36"/>
        <v>3.1190304952929848</v>
      </c>
      <c r="AU17" s="1">
        <f t="shared" si="37"/>
        <v>7.7432213356658224</v>
      </c>
    </row>
    <row r="18" spans="1:47" x14ac:dyDescent="0.25">
      <c r="A18">
        <v>7</v>
      </c>
      <c r="B18" s="1">
        <f t="shared" si="0"/>
        <v>185.65558028693607</v>
      </c>
      <c r="C18" s="10">
        <f t="shared" si="22"/>
        <v>1.10700356577901</v>
      </c>
      <c r="D18" s="1">
        <f t="shared" si="23"/>
        <v>167.71001108410007</v>
      </c>
      <c r="E18" s="1"/>
      <c r="F18" s="1">
        <f t="shared" si="1"/>
        <v>182.80391208166907</v>
      </c>
      <c r="G18" s="1">
        <f t="shared" si="2"/>
        <v>202.36458251276031</v>
      </c>
      <c r="H18" s="1"/>
      <c r="I18" s="1">
        <f t="shared" si="24"/>
        <v>3.1235989564413646</v>
      </c>
      <c r="J18" s="1">
        <f t="shared" si="3"/>
        <v>3.4578351828441853</v>
      </c>
      <c r="K18" s="9">
        <f t="shared" si="4"/>
        <v>0</v>
      </c>
      <c r="L18" s="9">
        <f t="shared" si="5"/>
        <v>0</v>
      </c>
      <c r="M18" s="9">
        <f t="shared" si="6"/>
        <v>1.8915542580398226E-2</v>
      </c>
      <c r="N18" s="1">
        <f t="shared" si="25"/>
        <v>205.82241769560449</v>
      </c>
      <c r="O18" s="9"/>
      <c r="P18" s="53">
        <f t="shared" si="7"/>
        <v>1.8625000000000006E-2</v>
      </c>
      <c r="Q18" s="53">
        <f t="shared" si="26"/>
        <v>9.0000000000000149E-2</v>
      </c>
      <c r="R18" s="53">
        <f t="shared" si="27"/>
        <v>0.09</v>
      </c>
      <c r="S18" s="53">
        <f t="shared" si="8"/>
        <v>1.8625000000000006E-2</v>
      </c>
      <c r="T18" s="53">
        <f t="shared" si="9"/>
        <v>0.10862499999999994</v>
      </c>
      <c r="U18" s="3">
        <f t="shared" si="10"/>
        <v>0.1086249999999999</v>
      </c>
      <c r="W18" s="1">
        <f t="shared" si="11"/>
        <v>175.63960548536357</v>
      </c>
      <c r="X18" s="10">
        <f t="shared" si="28"/>
        <v>1.3106497787236135</v>
      </c>
      <c r="Y18" s="1">
        <f t="shared" si="29"/>
        <v>134.00956406250003</v>
      </c>
      <c r="Z18" s="1"/>
      <c r="AA18" s="1">
        <f t="shared" si="38"/>
        <v>140.71004226562505</v>
      </c>
      <c r="AB18" s="1">
        <f t="shared" si="12"/>
        <v>184.42158575963177</v>
      </c>
      <c r="AC18" s="1"/>
      <c r="AD18" s="1">
        <f t="shared" si="30"/>
        <v>6.4894131397265635</v>
      </c>
      <c r="AE18" s="1">
        <f t="shared" si="13"/>
        <v>8.5053478956287307</v>
      </c>
      <c r="AF18" s="9">
        <f t="shared" si="14"/>
        <v>0</v>
      </c>
      <c r="AG18" s="9">
        <f t="shared" si="15"/>
        <v>0</v>
      </c>
      <c r="AH18" s="9">
        <f t="shared" si="31"/>
        <v>6.0445919556848547E-2</v>
      </c>
      <c r="AI18" s="1">
        <f t="shared" si="32"/>
        <v>192.92693365526051</v>
      </c>
      <c r="AJ18" s="1"/>
      <c r="AK18" s="53">
        <f t="shared" si="16"/>
        <v>4.8424999999999996E-2</v>
      </c>
      <c r="AL18" s="53">
        <f t="shared" si="33"/>
        <v>0.05</v>
      </c>
      <c r="AM18" s="53">
        <f t="shared" si="34"/>
        <v>5.0000000000000114E-2</v>
      </c>
      <c r="AN18" s="53">
        <f t="shared" si="17"/>
        <v>4.8424999999999996E-2</v>
      </c>
      <c r="AO18" s="53">
        <f t="shared" si="18"/>
        <v>9.8425000000000082E-2</v>
      </c>
      <c r="AP18" s="3">
        <f t="shared" si="19"/>
        <v>9.8425000000000165E-2</v>
      </c>
      <c r="AQ18">
        <f t="shared" si="20"/>
        <v>7</v>
      </c>
      <c r="AR18" s="1">
        <f t="shared" si="21"/>
        <v>205.82241769560449</v>
      </c>
      <c r="AS18" s="1">
        <f t="shared" si="35"/>
        <v>192.92693365526051</v>
      </c>
      <c r="AT18" s="1">
        <f t="shared" si="36"/>
        <v>3.4578351828441853</v>
      </c>
      <c r="AU18" s="1">
        <f t="shared" si="37"/>
        <v>8.5053478956287307</v>
      </c>
    </row>
    <row r="19" spans="1:47" x14ac:dyDescent="0.25">
      <c r="A19">
        <v>8</v>
      </c>
      <c r="B19" s="1">
        <f t="shared" si="0"/>
        <v>205.82241769560451</v>
      </c>
      <c r="C19" s="10">
        <f t="shared" si="22"/>
        <v>1.1259191083594082</v>
      </c>
      <c r="D19" s="1">
        <f t="shared" si="23"/>
        <v>182.8039120816691</v>
      </c>
      <c r="E19" s="1"/>
      <c r="F19" s="1">
        <f t="shared" si="1"/>
        <v>199.25626416901932</v>
      </c>
      <c r="G19" s="1">
        <f t="shared" si="2"/>
        <v>224.34643528820894</v>
      </c>
      <c r="H19" s="1"/>
      <c r="I19" s="1">
        <f t="shared" si="24"/>
        <v>3.4047228625210879</v>
      </c>
      <c r="J19" s="1">
        <f t="shared" si="3"/>
        <v>3.8334425295806351</v>
      </c>
      <c r="K19" s="9">
        <f t="shared" si="4"/>
        <v>0</v>
      </c>
      <c r="L19" s="9">
        <f t="shared" si="5"/>
        <v>0</v>
      </c>
      <c r="M19" s="9">
        <f t="shared" si="6"/>
        <v>1.9238755406599986E-2</v>
      </c>
      <c r="N19" s="1">
        <f t="shared" si="25"/>
        <v>228.17987781778959</v>
      </c>
      <c r="O19" s="9"/>
      <c r="P19" s="53">
        <f t="shared" si="7"/>
        <v>1.8625000000000006E-2</v>
      </c>
      <c r="Q19" s="53">
        <f t="shared" si="26"/>
        <v>9.0000000000000135E-2</v>
      </c>
      <c r="R19" s="53">
        <f t="shared" si="27"/>
        <v>9.0000000000000094E-2</v>
      </c>
      <c r="S19" s="53">
        <f t="shared" si="8"/>
        <v>1.8625000000000006E-2</v>
      </c>
      <c r="T19" s="53">
        <f t="shared" si="9"/>
        <v>0.1086250000000001</v>
      </c>
      <c r="U19" s="3">
        <f t="shared" si="10"/>
        <v>0.10862500000000017</v>
      </c>
      <c r="W19" s="1">
        <f t="shared" si="11"/>
        <v>192.92693365526051</v>
      </c>
      <c r="X19" s="10">
        <f t="shared" si="28"/>
        <v>1.3710956982804621</v>
      </c>
      <c r="Y19" s="1">
        <f t="shared" si="29"/>
        <v>140.71004226562505</v>
      </c>
      <c r="Z19" s="1"/>
      <c r="AA19" s="1">
        <f t="shared" si="38"/>
        <v>147.74554437890632</v>
      </c>
      <c r="AB19" s="1">
        <f t="shared" si="12"/>
        <v>202.57328033802355</v>
      </c>
      <c r="AC19" s="1"/>
      <c r="AD19" s="1">
        <f t="shared" si="30"/>
        <v>6.8138837967128918</v>
      </c>
      <c r="AE19" s="1">
        <f t="shared" si="13"/>
        <v>9.3424867622559891</v>
      </c>
      <c r="AF19" s="9">
        <f t="shared" si="14"/>
        <v>0</v>
      </c>
      <c r="AG19" s="9">
        <f t="shared" si="15"/>
        <v>0</v>
      </c>
      <c r="AH19" s="9">
        <f t="shared" si="31"/>
        <v>6.3233627799267958E-2</v>
      </c>
      <c r="AI19" s="1">
        <f t="shared" si="32"/>
        <v>211.91576710027954</v>
      </c>
      <c r="AJ19" s="1"/>
      <c r="AK19" s="53">
        <f t="shared" si="16"/>
        <v>4.8424999999999989E-2</v>
      </c>
      <c r="AL19" s="53">
        <f t="shared" si="33"/>
        <v>5.0000000000000017E-2</v>
      </c>
      <c r="AM19" s="53">
        <f t="shared" si="34"/>
        <v>5.0000000000000107E-2</v>
      </c>
      <c r="AN19" s="53">
        <f t="shared" si="17"/>
        <v>4.8424999999999996E-2</v>
      </c>
      <c r="AO19" s="53">
        <f t="shared" si="18"/>
        <v>9.8425000000000054E-2</v>
      </c>
      <c r="AP19" s="3">
        <f t="shared" si="19"/>
        <v>9.8425000000000054E-2</v>
      </c>
      <c r="AQ19">
        <f t="shared" si="20"/>
        <v>8</v>
      </c>
      <c r="AR19" s="1">
        <f t="shared" si="21"/>
        <v>228.17987781778959</v>
      </c>
      <c r="AS19" s="1">
        <f t="shared" si="35"/>
        <v>211.91576710027954</v>
      </c>
      <c r="AT19" s="1">
        <f t="shared" si="36"/>
        <v>3.8334425295806351</v>
      </c>
      <c r="AU19" s="1">
        <f t="shared" si="37"/>
        <v>9.3424867622559891</v>
      </c>
    </row>
    <row r="20" spans="1:47" x14ac:dyDescent="0.25">
      <c r="A20">
        <v>9</v>
      </c>
      <c r="B20" s="1">
        <f t="shared" si="0"/>
        <v>228.17987781778959</v>
      </c>
      <c r="C20" s="10">
        <f t="shared" si="22"/>
        <v>1.1451578637660083</v>
      </c>
      <c r="D20" s="1">
        <f t="shared" si="23"/>
        <v>199.25626416901932</v>
      </c>
      <c r="E20" s="1"/>
      <c r="F20" s="1">
        <f t="shared" si="1"/>
        <v>217.18932794423105</v>
      </c>
      <c r="G20" s="1">
        <f t="shared" si="2"/>
        <v>248.71606682139063</v>
      </c>
      <c r="H20" s="1"/>
      <c r="I20" s="1">
        <f t="shared" si="24"/>
        <v>3.7111479201479862</v>
      </c>
      <c r="J20" s="1">
        <f t="shared" si="3"/>
        <v>4.2498502243563321</v>
      </c>
      <c r="K20" s="9">
        <f t="shared" si="4"/>
        <v>0</v>
      </c>
      <c r="L20" s="9">
        <f t="shared" si="5"/>
        <v>0</v>
      </c>
      <c r="M20" s="9">
        <f t="shared" si="6"/>
        <v>1.9567491020772394E-2</v>
      </c>
      <c r="N20" s="1">
        <f t="shared" si="25"/>
        <v>252.96591704574695</v>
      </c>
      <c r="O20" s="9"/>
      <c r="P20" s="53">
        <f t="shared" si="7"/>
        <v>1.8625000000000006E-2</v>
      </c>
      <c r="Q20" s="53">
        <f t="shared" si="26"/>
        <v>9.0000000000000122E-2</v>
      </c>
      <c r="R20" s="53">
        <f t="shared" si="27"/>
        <v>9.0000000000000011E-2</v>
      </c>
      <c r="S20" s="53">
        <f t="shared" si="8"/>
        <v>1.8625000000000003E-2</v>
      </c>
      <c r="T20" s="53">
        <f t="shared" si="9"/>
        <v>0.1086249999999999</v>
      </c>
      <c r="U20" s="3">
        <f t="shared" si="10"/>
        <v>0.10862499999999985</v>
      </c>
      <c r="W20" s="1">
        <f t="shared" si="11"/>
        <v>211.91576710027954</v>
      </c>
      <c r="X20" s="10">
        <f t="shared" si="28"/>
        <v>1.4343293260797301</v>
      </c>
      <c r="Y20" s="1">
        <f t="shared" si="29"/>
        <v>147.74554437890632</v>
      </c>
      <c r="Z20" s="1"/>
      <c r="AA20" s="1">
        <f t="shared" si="38"/>
        <v>155.13282159785163</v>
      </c>
      <c r="AB20" s="1">
        <f t="shared" si="12"/>
        <v>222.51155545529352</v>
      </c>
      <c r="AC20" s="1"/>
      <c r="AD20" s="1">
        <f t="shared" si="30"/>
        <v>7.1545779865485368</v>
      </c>
      <c r="AE20" s="1">
        <f t="shared" si="13"/>
        <v>10.262021021831035</v>
      </c>
      <c r="AF20" s="9">
        <f t="shared" si="14"/>
        <v>0</v>
      </c>
      <c r="AG20" s="9">
        <f t="shared" si="15"/>
        <v>0</v>
      </c>
      <c r="AH20" s="9">
        <f t="shared" si="31"/>
        <v>6.6149902490867538E-2</v>
      </c>
      <c r="AI20" s="1">
        <f t="shared" si="32"/>
        <v>232.77357647712458</v>
      </c>
      <c r="AJ20" s="1"/>
      <c r="AK20" s="53">
        <f t="shared" si="16"/>
        <v>4.8424999999999989E-2</v>
      </c>
      <c r="AL20" s="53">
        <f t="shared" si="33"/>
        <v>5.0000000000000065E-2</v>
      </c>
      <c r="AM20" s="53">
        <f t="shared" si="34"/>
        <v>5.0000000000000114E-2</v>
      </c>
      <c r="AN20" s="53">
        <f t="shared" si="17"/>
        <v>4.8424999999999996E-2</v>
      </c>
      <c r="AO20" s="53">
        <f t="shared" si="18"/>
        <v>9.8425000000000012E-2</v>
      </c>
      <c r="AP20" s="3">
        <f t="shared" si="19"/>
        <v>9.8425000000000124E-2</v>
      </c>
      <c r="AQ20">
        <f t="shared" si="20"/>
        <v>9</v>
      </c>
      <c r="AR20" s="1">
        <f t="shared" si="21"/>
        <v>252.96591704574695</v>
      </c>
      <c r="AS20" s="1">
        <f t="shared" si="35"/>
        <v>232.77357647712458</v>
      </c>
      <c r="AT20" s="1">
        <f t="shared" si="36"/>
        <v>4.2498502243563321</v>
      </c>
      <c r="AU20" s="1">
        <f t="shared" si="37"/>
        <v>10.262021021831035</v>
      </c>
    </row>
    <row r="21" spans="1:47" x14ac:dyDescent="0.25">
      <c r="A21">
        <v>10</v>
      </c>
      <c r="B21" s="1">
        <f t="shared" si="0"/>
        <v>252.96591704574701</v>
      </c>
      <c r="C21" s="10">
        <f t="shared" si="22"/>
        <v>1.1647253547867806</v>
      </c>
      <c r="D21" s="1">
        <f t="shared" si="23"/>
        <v>217.18932794423108</v>
      </c>
      <c r="E21" s="1"/>
      <c r="F21" s="1">
        <f t="shared" si="1"/>
        <v>236.73636745921186</v>
      </c>
      <c r="G21" s="1">
        <f t="shared" si="2"/>
        <v>275.73284957986419</v>
      </c>
      <c r="H21" s="1"/>
      <c r="I21" s="1">
        <f t="shared" si="24"/>
        <v>4.0451512329613051</v>
      </c>
      <c r="J21" s="1">
        <f t="shared" si="3"/>
        <v>4.7114902049770393</v>
      </c>
      <c r="K21" s="9">
        <f t="shared" si="4"/>
        <v>0</v>
      </c>
      <c r="L21" s="9">
        <f t="shared" si="5"/>
        <v>0</v>
      </c>
      <c r="M21" s="9">
        <f t="shared" si="6"/>
        <v>1.9901843791654859E-2</v>
      </c>
      <c r="N21" s="1">
        <f t="shared" si="25"/>
        <v>280.44433978484125</v>
      </c>
      <c r="O21" s="9"/>
      <c r="P21" s="53">
        <f t="shared" si="7"/>
        <v>1.8625000000000006E-2</v>
      </c>
      <c r="Q21" s="53">
        <f t="shared" si="26"/>
        <v>9.0000000000000024E-2</v>
      </c>
      <c r="R21" s="53">
        <f t="shared" si="27"/>
        <v>9.0000000000000122E-2</v>
      </c>
      <c r="S21" s="53">
        <f t="shared" si="8"/>
        <v>1.8625000000000006E-2</v>
      </c>
      <c r="T21" s="53">
        <f t="shared" si="9"/>
        <v>0.10862499999999983</v>
      </c>
      <c r="U21" s="3">
        <f t="shared" si="10"/>
        <v>0.10862499999999989</v>
      </c>
      <c r="W21" s="1">
        <f t="shared" si="11"/>
        <v>232.77357647712458</v>
      </c>
      <c r="X21" s="10">
        <f t="shared" si="28"/>
        <v>1.5004792285705977</v>
      </c>
      <c r="Y21" s="1">
        <f t="shared" si="29"/>
        <v>155.13282159785163</v>
      </c>
      <c r="Z21" s="1"/>
      <c r="AA21" s="1">
        <f t="shared" si="38"/>
        <v>162.88946267774421</v>
      </c>
      <c r="AB21" s="1">
        <f t="shared" si="12"/>
        <v>244.41225530098077</v>
      </c>
      <c r="AC21" s="1"/>
      <c r="AD21" s="1">
        <f t="shared" si="30"/>
        <v>7.5123068858759643</v>
      </c>
      <c r="AE21" s="1">
        <f t="shared" si="13"/>
        <v>11.272060440904756</v>
      </c>
      <c r="AF21" s="9">
        <f t="shared" si="14"/>
        <v>0</v>
      </c>
      <c r="AG21" s="9">
        <f t="shared" si="15"/>
        <v>0</v>
      </c>
      <c r="AH21" s="9">
        <f t="shared" si="31"/>
        <v>6.9200672993839224E-2</v>
      </c>
      <c r="AI21" s="1">
        <f t="shared" si="32"/>
        <v>255.68431574188554</v>
      </c>
      <c r="AJ21" s="1"/>
      <c r="AK21" s="53">
        <f t="shared" si="16"/>
        <v>4.8424999999999996E-2</v>
      </c>
      <c r="AL21" s="53">
        <f t="shared" si="33"/>
        <v>5.0000000000000086E-2</v>
      </c>
      <c r="AM21" s="53">
        <f t="shared" si="34"/>
        <v>4.9999999999999989E-2</v>
      </c>
      <c r="AN21" s="53">
        <f t="shared" si="17"/>
        <v>4.8424999999999996E-2</v>
      </c>
      <c r="AO21" s="53">
        <f t="shared" si="18"/>
        <v>9.8424999999999846E-2</v>
      </c>
      <c r="AP21" s="3">
        <f t="shared" si="19"/>
        <v>9.8424999999999901E-2</v>
      </c>
      <c r="AQ21">
        <f t="shared" si="20"/>
        <v>10</v>
      </c>
      <c r="AR21" s="1">
        <f t="shared" si="21"/>
        <v>280.44433978484125</v>
      </c>
      <c r="AS21" s="1">
        <f t="shared" si="35"/>
        <v>255.68431574188554</v>
      </c>
      <c r="AT21" s="1">
        <f t="shared" si="36"/>
        <v>4.7114902049770393</v>
      </c>
      <c r="AU21" s="1">
        <f t="shared" si="37"/>
        <v>11.272060440904756</v>
      </c>
    </row>
    <row r="22" spans="1:47" x14ac:dyDescent="0.25">
      <c r="A22">
        <v>11</v>
      </c>
      <c r="B22" s="1">
        <f t="shared" si="0"/>
        <v>280.4443397848413</v>
      </c>
      <c r="C22" s="10">
        <f t="shared" si="22"/>
        <v>1.1846271985784356</v>
      </c>
      <c r="D22" s="1">
        <f t="shared" si="23"/>
        <v>236.73636745921189</v>
      </c>
      <c r="E22" s="1"/>
      <c r="F22" s="1">
        <f t="shared" si="1"/>
        <v>258.04264053054095</v>
      </c>
      <c r="G22" s="1">
        <f t="shared" si="2"/>
        <v>305.68433036547702</v>
      </c>
      <c r="H22" s="1"/>
      <c r="I22" s="1">
        <f t="shared" si="24"/>
        <v>4.4092148439278231</v>
      </c>
      <c r="J22" s="1">
        <f t="shared" si="3"/>
        <v>5.223275828492671</v>
      </c>
      <c r="K22" s="9">
        <f t="shared" si="4"/>
        <v>0</v>
      </c>
      <c r="L22" s="9">
        <f t="shared" si="5"/>
        <v>0</v>
      </c>
      <c r="M22" s="9">
        <f t="shared" si="6"/>
        <v>2.0241909700480155E-2</v>
      </c>
      <c r="N22" s="1">
        <f t="shared" si="25"/>
        <v>310.90760619396968</v>
      </c>
      <c r="O22" s="9"/>
      <c r="P22" s="53">
        <f t="shared" si="7"/>
        <v>1.8625000000000006E-2</v>
      </c>
      <c r="Q22" s="53">
        <f t="shared" si="26"/>
        <v>9.0000000000000149E-2</v>
      </c>
      <c r="R22" s="53">
        <f t="shared" si="27"/>
        <v>9.0000000000000052E-2</v>
      </c>
      <c r="S22" s="53">
        <f t="shared" si="8"/>
        <v>1.8625000000000006E-2</v>
      </c>
      <c r="T22" s="53">
        <f t="shared" si="9"/>
        <v>0.10862500000000001</v>
      </c>
      <c r="U22" s="3">
        <f t="shared" si="10"/>
        <v>0.10862499999999997</v>
      </c>
      <c r="W22" s="1">
        <f t="shared" si="11"/>
        <v>255.68431574188554</v>
      </c>
      <c r="X22" s="10">
        <f t="shared" si="28"/>
        <v>1.5696799015644369</v>
      </c>
      <c r="Y22" s="1">
        <f t="shared" si="29"/>
        <v>162.88946267774421</v>
      </c>
      <c r="Z22" s="1"/>
      <c r="AA22" s="1">
        <f t="shared" si="38"/>
        <v>171.03393581163144</v>
      </c>
      <c r="AB22" s="1">
        <f t="shared" si="12"/>
        <v>268.46853152897984</v>
      </c>
      <c r="AC22" s="1"/>
      <c r="AD22" s="1">
        <f t="shared" si="30"/>
        <v>7.8879222301697629</v>
      </c>
      <c r="AE22" s="1">
        <f t="shared" si="13"/>
        <v>12.381512989800807</v>
      </c>
      <c r="AF22" s="9">
        <f t="shared" si="14"/>
        <v>0</v>
      </c>
      <c r="AG22" s="9">
        <f t="shared" si="15"/>
        <v>0</v>
      </c>
      <c r="AH22" s="9">
        <f t="shared" si="31"/>
        <v>7.2392142126912237E-2</v>
      </c>
      <c r="AI22" s="1">
        <f t="shared" si="32"/>
        <v>280.85004451878069</v>
      </c>
      <c r="AJ22" s="1"/>
      <c r="AK22" s="53">
        <f t="shared" si="16"/>
        <v>4.8424999999999996E-2</v>
      </c>
      <c r="AL22" s="53">
        <f t="shared" si="33"/>
        <v>5.0000000000000051E-2</v>
      </c>
      <c r="AM22" s="53">
        <f t="shared" si="34"/>
        <v>4.9999999999999954E-2</v>
      </c>
      <c r="AN22" s="53">
        <f t="shared" si="17"/>
        <v>4.8425000000000003E-2</v>
      </c>
      <c r="AO22" s="53">
        <f t="shared" si="18"/>
        <v>9.8425000000000082E-2</v>
      </c>
      <c r="AP22" s="3">
        <f t="shared" si="19"/>
        <v>9.8425000000000262E-2</v>
      </c>
      <c r="AQ22">
        <f t="shared" si="20"/>
        <v>11</v>
      </c>
      <c r="AR22" s="1">
        <f t="shared" si="21"/>
        <v>310.90760619396968</v>
      </c>
      <c r="AS22" s="1">
        <f t="shared" si="35"/>
        <v>280.85004451878069</v>
      </c>
      <c r="AT22" s="1">
        <f t="shared" si="36"/>
        <v>5.223275828492671</v>
      </c>
      <c r="AU22" s="1">
        <f t="shared" si="37"/>
        <v>12.381512989800807</v>
      </c>
    </row>
    <row r="23" spans="1:47" x14ac:dyDescent="0.25">
      <c r="A23">
        <v>12</v>
      </c>
      <c r="B23" s="1">
        <f t="shared" si="0"/>
        <v>310.90760619396974</v>
      </c>
      <c r="C23" s="10">
        <f t="shared" si="22"/>
        <v>1.2048691082789158</v>
      </c>
      <c r="D23" s="1">
        <f t="shared" si="23"/>
        <v>258.04264053054101</v>
      </c>
      <c r="E23" s="1"/>
      <c r="F23" s="1">
        <f t="shared" si="1"/>
        <v>281.26647817828967</v>
      </c>
      <c r="G23" s="1">
        <f t="shared" si="2"/>
        <v>338.88929075142698</v>
      </c>
      <c r="H23" s="1"/>
      <c r="I23" s="1">
        <f t="shared" si="24"/>
        <v>4.8060441798813276</v>
      </c>
      <c r="J23" s="1">
        <f t="shared" si="3"/>
        <v>5.790654165362688</v>
      </c>
      <c r="K23" s="9">
        <f t="shared" si="4"/>
        <v>0</v>
      </c>
      <c r="L23" s="9">
        <f t="shared" si="5"/>
        <v>0</v>
      </c>
      <c r="M23" s="9">
        <f t="shared" si="6"/>
        <v>2.0587786368527351E-2</v>
      </c>
      <c r="N23" s="1">
        <f t="shared" si="25"/>
        <v>344.67994491678968</v>
      </c>
      <c r="O23" s="9"/>
      <c r="P23" s="53">
        <f t="shared" si="7"/>
        <v>1.8625000000000006E-2</v>
      </c>
      <c r="Q23" s="53">
        <f t="shared" si="26"/>
        <v>9.000000000000008E-2</v>
      </c>
      <c r="R23" s="53">
        <f t="shared" si="27"/>
        <v>9.0000000000000191E-2</v>
      </c>
      <c r="S23" s="53">
        <f t="shared" si="8"/>
        <v>1.8625000000000006E-2</v>
      </c>
      <c r="T23" s="53">
        <f t="shared" si="9"/>
        <v>0.1086249999999999</v>
      </c>
      <c r="U23" s="3">
        <f t="shared" si="10"/>
        <v>0.10862499999999992</v>
      </c>
      <c r="W23" s="1">
        <f t="shared" si="11"/>
        <v>280.85004451878069</v>
      </c>
      <c r="X23" s="10">
        <f t="shared" si="28"/>
        <v>1.6420720436913492</v>
      </c>
      <c r="Y23" s="1">
        <f t="shared" si="29"/>
        <v>171.03393581163144</v>
      </c>
      <c r="Z23" s="1"/>
      <c r="AA23" s="1">
        <f t="shared" si="38"/>
        <v>179.58563260221302</v>
      </c>
      <c r="AB23" s="1">
        <f t="shared" si="12"/>
        <v>294.89254674471971</v>
      </c>
      <c r="AC23" s="1"/>
      <c r="AD23" s="1">
        <f t="shared" si="30"/>
        <v>8.282318341678252</v>
      </c>
      <c r="AE23" s="1">
        <f t="shared" si="13"/>
        <v>13.600163405821954</v>
      </c>
      <c r="AF23" s="9">
        <f t="shared" si="14"/>
        <v>0</v>
      </c>
      <c r="AG23" s="9">
        <f t="shared" si="15"/>
        <v>0</v>
      </c>
      <c r="AH23" s="9">
        <f t="shared" si="31"/>
        <v>7.5730798776908165E-2</v>
      </c>
      <c r="AI23" s="1">
        <f t="shared" si="32"/>
        <v>308.49271015054171</v>
      </c>
      <c r="AJ23" s="1"/>
      <c r="AK23" s="53">
        <f t="shared" si="16"/>
        <v>4.8424999999999996E-2</v>
      </c>
      <c r="AL23" s="53">
        <f t="shared" si="33"/>
        <v>5.0000000000000121E-2</v>
      </c>
      <c r="AM23" s="53">
        <f t="shared" si="34"/>
        <v>5.0000000000000128E-2</v>
      </c>
      <c r="AN23" s="53">
        <f t="shared" si="17"/>
        <v>4.8424999999999996E-2</v>
      </c>
      <c r="AO23" s="53">
        <f t="shared" si="18"/>
        <v>9.8424999999999929E-2</v>
      </c>
      <c r="AP23" s="3">
        <f t="shared" si="19"/>
        <v>9.842500000000011E-2</v>
      </c>
      <c r="AQ23">
        <f t="shared" si="20"/>
        <v>12</v>
      </c>
      <c r="AR23" s="1">
        <f t="shared" si="21"/>
        <v>344.67994491678968</v>
      </c>
      <c r="AS23" s="1">
        <f t="shared" si="35"/>
        <v>308.49271015054171</v>
      </c>
      <c r="AT23" s="1">
        <f t="shared" si="36"/>
        <v>5.790654165362688</v>
      </c>
      <c r="AU23" s="1">
        <f t="shared" si="37"/>
        <v>13.600163405821954</v>
      </c>
    </row>
    <row r="24" spans="1:47" x14ac:dyDescent="0.25">
      <c r="A24">
        <v>13</v>
      </c>
      <c r="B24" s="1">
        <f t="shared" si="0"/>
        <v>344.67994491678974</v>
      </c>
      <c r="C24" s="10">
        <f t="shared" si="22"/>
        <v>1.2254568946474431</v>
      </c>
      <c r="D24" s="1">
        <f t="shared" si="23"/>
        <v>281.26647817828973</v>
      </c>
      <c r="E24" s="1"/>
      <c r="F24" s="1">
        <f t="shared" si="1"/>
        <v>306.5804612143358</v>
      </c>
      <c r="G24" s="1">
        <f t="shared" si="2"/>
        <v>375.7011399593008</v>
      </c>
      <c r="H24" s="1"/>
      <c r="I24" s="1">
        <f t="shared" si="24"/>
        <v>5.2385881560706471</v>
      </c>
      <c r="J24" s="1">
        <f t="shared" si="3"/>
        <v>6.4196639740752106</v>
      </c>
      <c r="K24" s="9">
        <f t="shared" si="4"/>
        <v>0</v>
      </c>
      <c r="L24" s="9">
        <f t="shared" si="5"/>
        <v>0</v>
      </c>
      <c r="M24" s="9">
        <f t="shared" si="6"/>
        <v>2.0939573085145536E-2</v>
      </c>
      <c r="N24" s="1">
        <f t="shared" si="25"/>
        <v>382.12080393337607</v>
      </c>
      <c r="O24" s="9"/>
      <c r="P24" s="53">
        <f t="shared" si="7"/>
        <v>1.8625000000000003E-2</v>
      </c>
      <c r="Q24" s="53">
        <f t="shared" si="26"/>
        <v>9.0000000000000011E-2</v>
      </c>
      <c r="R24" s="53">
        <f t="shared" si="27"/>
        <v>9.0000000000000122E-2</v>
      </c>
      <c r="S24" s="53">
        <f t="shared" si="8"/>
        <v>1.8625000000000006E-2</v>
      </c>
      <c r="T24" s="53">
        <f t="shared" si="9"/>
        <v>0.10862499999999999</v>
      </c>
      <c r="U24" s="3">
        <f t="shared" si="10"/>
        <v>0.10862500000000012</v>
      </c>
      <c r="W24" s="1">
        <f t="shared" si="11"/>
        <v>308.49271015054171</v>
      </c>
      <c r="X24" s="10">
        <f t="shared" si="28"/>
        <v>1.7178028424682574</v>
      </c>
      <c r="Y24" s="1">
        <f t="shared" si="29"/>
        <v>179.58563260221302</v>
      </c>
      <c r="Z24" s="1"/>
      <c r="AA24" s="1">
        <f t="shared" si="38"/>
        <v>188.56491423232367</v>
      </c>
      <c r="AB24" s="1">
        <f t="shared" si="12"/>
        <v>323.91734565806877</v>
      </c>
      <c r="AC24" s="1"/>
      <c r="AD24" s="1">
        <f t="shared" si="30"/>
        <v>8.6964342587621655</v>
      </c>
      <c r="AE24" s="1">
        <f t="shared" si="13"/>
        <v>14.938759489039981</v>
      </c>
      <c r="AF24" s="9">
        <f t="shared" si="14"/>
        <v>0</v>
      </c>
      <c r="AG24" s="9">
        <f t="shared" si="15"/>
        <v>0</v>
      </c>
      <c r="AH24" s="9">
        <f t="shared" si="31"/>
        <v>7.922343109192892E-2</v>
      </c>
      <c r="AI24" s="1">
        <f t="shared" si="32"/>
        <v>338.85610514710874</v>
      </c>
      <c r="AJ24" s="1"/>
      <c r="AK24" s="53">
        <f t="shared" si="16"/>
        <v>4.8424999999999996E-2</v>
      </c>
      <c r="AL24" s="53">
        <f t="shared" si="33"/>
        <v>5.0000000000000107E-2</v>
      </c>
      <c r="AM24" s="53">
        <f t="shared" si="34"/>
        <v>5.0000000000000093E-2</v>
      </c>
      <c r="AN24" s="53">
        <f t="shared" si="17"/>
        <v>4.8424999999999996E-2</v>
      </c>
      <c r="AO24" s="53">
        <f t="shared" si="18"/>
        <v>9.8424999999999901E-2</v>
      </c>
      <c r="AP24" s="3">
        <f t="shared" si="19"/>
        <v>9.842499999999986E-2</v>
      </c>
      <c r="AQ24">
        <f t="shared" si="20"/>
        <v>13</v>
      </c>
      <c r="AR24" s="1">
        <f t="shared" si="21"/>
        <v>382.12080393337607</v>
      </c>
      <c r="AS24" s="1">
        <f t="shared" si="35"/>
        <v>338.85610514710874</v>
      </c>
      <c r="AT24" s="1">
        <f t="shared" si="36"/>
        <v>6.4196639740752106</v>
      </c>
      <c r="AU24" s="1">
        <f t="shared" si="37"/>
        <v>14.938759489039981</v>
      </c>
    </row>
    <row r="25" spans="1:47" x14ac:dyDescent="0.25">
      <c r="A25">
        <v>14</v>
      </c>
      <c r="B25" s="1">
        <f t="shared" si="0"/>
        <v>382.12080393337612</v>
      </c>
      <c r="C25" s="10">
        <f t="shared" si="22"/>
        <v>1.2463964677325887</v>
      </c>
      <c r="D25" s="1">
        <f t="shared" si="23"/>
        <v>306.58046121433586</v>
      </c>
      <c r="E25" s="1"/>
      <c r="F25" s="1">
        <f t="shared" si="1"/>
        <v>334.17270272362606</v>
      </c>
      <c r="G25" s="1">
        <f t="shared" si="2"/>
        <v>416.51167628737994</v>
      </c>
      <c r="H25" s="1"/>
      <c r="I25" s="1">
        <f t="shared" si="24"/>
        <v>5.7100610901170059</v>
      </c>
      <c r="J25" s="1">
        <f t="shared" si="3"/>
        <v>7.1169999732591309</v>
      </c>
      <c r="K25" s="9">
        <f t="shared" si="4"/>
        <v>0</v>
      </c>
      <c r="L25" s="9">
        <f t="shared" si="5"/>
        <v>0</v>
      </c>
      <c r="M25" s="9">
        <f t="shared" si="6"/>
        <v>2.1297370836256393E-2</v>
      </c>
      <c r="N25" s="1">
        <f t="shared" si="25"/>
        <v>423.62867626063911</v>
      </c>
      <c r="O25" s="9"/>
      <c r="P25" s="53">
        <f t="shared" si="7"/>
        <v>1.8625000000000003E-2</v>
      </c>
      <c r="Q25" s="53">
        <f t="shared" si="26"/>
        <v>9.0000000000000108E-2</v>
      </c>
      <c r="R25" s="53">
        <f t="shared" si="27"/>
        <v>9.0000000000000177E-2</v>
      </c>
      <c r="S25" s="53">
        <f t="shared" si="8"/>
        <v>1.8625000000000003E-2</v>
      </c>
      <c r="T25" s="53">
        <f t="shared" si="9"/>
        <v>0.10862499999999992</v>
      </c>
      <c r="U25" s="3">
        <f t="shared" si="10"/>
        <v>0.10862500000000001</v>
      </c>
      <c r="W25" s="1">
        <f t="shared" si="11"/>
        <v>338.85610514710874</v>
      </c>
      <c r="X25" s="10">
        <f t="shared" si="28"/>
        <v>1.7970262735601863</v>
      </c>
      <c r="Y25" s="1">
        <f t="shared" si="29"/>
        <v>188.56491423232367</v>
      </c>
      <c r="Z25" s="1"/>
      <c r="AA25" s="1">
        <f t="shared" si="38"/>
        <v>197.99315994393987</v>
      </c>
      <c r="AB25" s="1">
        <f t="shared" si="12"/>
        <v>355.79891040446421</v>
      </c>
      <c r="AC25" s="1"/>
      <c r="AD25" s="1">
        <f t="shared" si="30"/>
        <v>9.1312559717002735</v>
      </c>
      <c r="AE25" s="1">
        <f t="shared" si="13"/>
        <v>16.409106891748742</v>
      </c>
      <c r="AF25" s="9">
        <f t="shared" si="14"/>
        <v>0</v>
      </c>
      <c r="AG25" s="9">
        <f t="shared" si="15"/>
        <v>0</v>
      </c>
      <c r="AH25" s="9">
        <f t="shared" si="31"/>
        <v>8.2877140283001929E-2</v>
      </c>
      <c r="AI25" s="1">
        <f t="shared" si="32"/>
        <v>372.20801729621297</v>
      </c>
      <c r="AJ25" s="1"/>
      <c r="AK25" s="53">
        <f t="shared" si="16"/>
        <v>4.8424999999999996E-2</v>
      </c>
      <c r="AL25" s="53">
        <f t="shared" si="33"/>
        <v>4.9999999999999968E-2</v>
      </c>
      <c r="AM25" s="53">
        <f t="shared" si="34"/>
        <v>4.9999999999999982E-2</v>
      </c>
      <c r="AN25" s="53">
        <f t="shared" si="17"/>
        <v>4.8425000000000003E-2</v>
      </c>
      <c r="AO25" s="53">
        <f t="shared" si="18"/>
        <v>9.842500000000011E-2</v>
      </c>
      <c r="AP25" s="3">
        <f t="shared" si="19"/>
        <v>9.8425000000000179E-2</v>
      </c>
      <c r="AQ25">
        <f t="shared" si="20"/>
        <v>14</v>
      </c>
      <c r="AR25" s="1">
        <f t="shared" si="21"/>
        <v>423.62867626063911</v>
      </c>
      <c r="AS25" s="1">
        <f t="shared" si="35"/>
        <v>372.20801729621297</v>
      </c>
      <c r="AT25" s="1">
        <f t="shared" si="36"/>
        <v>7.1169999732591309</v>
      </c>
      <c r="AU25" s="1">
        <f t="shared" si="37"/>
        <v>16.409106891748742</v>
      </c>
    </row>
    <row r="26" spans="1:47" x14ac:dyDescent="0.25">
      <c r="A26">
        <v>15</v>
      </c>
      <c r="B26" s="1">
        <f t="shared" si="0"/>
        <v>423.62867626063917</v>
      </c>
      <c r="C26" s="10">
        <f t="shared" si="22"/>
        <v>1.2676938385688452</v>
      </c>
      <c r="D26" s="1">
        <f t="shared" si="23"/>
        <v>334.17270272362612</v>
      </c>
      <c r="E26" s="1"/>
      <c r="F26" s="1">
        <f t="shared" si="1"/>
        <v>364.24824596875249</v>
      </c>
      <c r="G26" s="1">
        <f t="shared" si="2"/>
        <v>461.75525712409672</v>
      </c>
      <c r="H26" s="1"/>
      <c r="I26" s="1">
        <f t="shared" si="24"/>
        <v>6.2239665882275368</v>
      </c>
      <c r="J26" s="1">
        <f t="shared" si="3"/>
        <v>7.8900840953544051</v>
      </c>
      <c r="K26" s="9">
        <f t="shared" si="4"/>
        <v>0</v>
      </c>
      <c r="L26" s="9">
        <f t="shared" si="5"/>
        <v>0</v>
      </c>
      <c r="M26" s="9">
        <f t="shared" si="6"/>
        <v>2.1661282333343801E-2</v>
      </c>
      <c r="N26" s="1">
        <f t="shared" si="25"/>
        <v>469.6453412194511</v>
      </c>
      <c r="O26" s="9"/>
      <c r="P26" s="53">
        <f t="shared" si="7"/>
        <v>1.8625000000000003E-2</v>
      </c>
      <c r="Q26" s="53">
        <f t="shared" si="26"/>
        <v>9.0000000000000066E-2</v>
      </c>
      <c r="R26" s="53">
        <f t="shared" si="27"/>
        <v>9.0000000000000108E-2</v>
      </c>
      <c r="S26" s="53">
        <f t="shared" si="8"/>
        <v>1.8625000000000003E-2</v>
      </c>
      <c r="T26" s="53">
        <f t="shared" si="9"/>
        <v>0.10862500000000005</v>
      </c>
      <c r="U26" s="3">
        <f t="shared" si="10"/>
        <v>0.108625</v>
      </c>
      <c r="W26" s="1">
        <f t="shared" si="11"/>
        <v>372.20801729621297</v>
      </c>
      <c r="X26" s="10">
        <f t="shared" si="28"/>
        <v>1.8799034138431883</v>
      </c>
      <c r="Y26" s="1">
        <f t="shared" si="29"/>
        <v>197.99315994393987</v>
      </c>
      <c r="Z26" s="1"/>
      <c r="AA26" s="1">
        <f t="shared" si="38"/>
        <v>207.89281794113688</v>
      </c>
      <c r="AB26" s="1">
        <f t="shared" si="12"/>
        <v>390.81841816102366</v>
      </c>
      <c r="AC26" s="1"/>
      <c r="AD26" s="1">
        <f t="shared" si="30"/>
        <v>9.5878187702852884</v>
      </c>
      <c r="AE26" s="1">
        <f t="shared" si="13"/>
        <v>18.024173237569112</v>
      </c>
      <c r="AF26" s="9">
        <f t="shared" si="14"/>
        <v>0</v>
      </c>
      <c r="AG26" s="9">
        <f t="shared" si="15"/>
        <v>0</v>
      </c>
      <c r="AH26" s="9">
        <f t="shared" si="31"/>
        <v>8.6699355062244174E-2</v>
      </c>
      <c r="AI26" s="1">
        <f t="shared" si="32"/>
        <v>408.84259139859273</v>
      </c>
      <c r="AJ26" s="1"/>
      <c r="AK26" s="53">
        <f t="shared" si="16"/>
        <v>4.8425000000000003E-2</v>
      </c>
      <c r="AL26" s="53">
        <f t="shared" si="33"/>
        <v>5.0000000000000135E-2</v>
      </c>
      <c r="AM26" s="53">
        <f t="shared" si="34"/>
        <v>5.0000000000000086E-2</v>
      </c>
      <c r="AN26" s="53">
        <f t="shared" si="17"/>
        <v>4.8424999999999996E-2</v>
      </c>
      <c r="AO26" s="53">
        <f t="shared" si="18"/>
        <v>9.842500000000011E-2</v>
      </c>
      <c r="AP26" s="3">
        <f t="shared" si="19"/>
        <v>9.8424999999999985E-2</v>
      </c>
      <c r="AQ26">
        <f t="shared" si="20"/>
        <v>15</v>
      </c>
      <c r="AR26" s="1">
        <f t="shared" si="21"/>
        <v>469.6453412194511</v>
      </c>
      <c r="AS26" s="1">
        <f t="shared" si="35"/>
        <v>408.84259139859273</v>
      </c>
      <c r="AT26" s="1">
        <f t="shared" si="36"/>
        <v>7.8900840953544051</v>
      </c>
      <c r="AU26" s="1">
        <f t="shared" si="37"/>
        <v>18.024173237569112</v>
      </c>
    </row>
    <row r="27" spans="1:47" x14ac:dyDescent="0.25">
      <c r="A27">
        <v>16</v>
      </c>
      <c r="B27" s="1">
        <f t="shared" si="0"/>
        <v>469.6453412194511</v>
      </c>
      <c r="C27" s="10">
        <f t="shared" si="22"/>
        <v>1.289355120902189</v>
      </c>
      <c r="D27" s="1">
        <f t="shared" si="23"/>
        <v>364.24824596875249</v>
      </c>
      <c r="E27" s="1"/>
      <c r="F27" s="1">
        <f t="shared" si="1"/>
        <v>397.03058810594018</v>
      </c>
      <c r="G27" s="1">
        <f t="shared" si="2"/>
        <v>511.91342192920166</v>
      </c>
      <c r="H27" s="1"/>
      <c r="I27" s="1">
        <f t="shared" si="24"/>
        <v>6.7841235811680152</v>
      </c>
      <c r="J27" s="1">
        <f t="shared" si="3"/>
        <v>8.7471444802122775</v>
      </c>
      <c r="K27" s="9">
        <f t="shared" si="4"/>
        <v>0</v>
      </c>
      <c r="L27" s="9">
        <f t="shared" si="5"/>
        <v>0</v>
      </c>
      <c r="M27" s="9">
        <f t="shared" si="6"/>
        <v>2.2031412042938781E-2</v>
      </c>
      <c r="N27" s="1">
        <f t="shared" si="25"/>
        <v>520.66056640941395</v>
      </c>
      <c r="O27" s="9"/>
      <c r="P27" s="53">
        <f t="shared" si="7"/>
        <v>1.8624999999999999E-2</v>
      </c>
      <c r="Q27" s="53">
        <f t="shared" si="26"/>
        <v>9.0000000000000011E-2</v>
      </c>
      <c r="R27" s="53">
        <f t="shared" si="27"/>
        <v>9.0000000000000052E-2</v>
      </c>
      <c r="S27" s="53">
        <f t="shared" si="8"/>
        <v>1.8625000000000003E-2</v>
      </c>
      <c r="T27" s="53">
        <f t="shared" si="9"/>
        <v>0.10862499999999993</v>
      </c>
      <c r="U27" s="3">
        <f t="shared" si="10"/>
        <v>0.10862499999999994</v>
      </c>
      <c r="W27" s="1">
        <f t="shared" si="11"/>
        <v>408.84259139859273</v>
      </c>
      <c r="X27" s="10">
        <f t="shared" si="28"/>
        <v>1.9666027689054324</v>
      </c>
      <c r="Y27" s="1">
        <f t="shared" si="29"/>
        <v>207.89281794113688</v>
      </c>
      <c r="Z27" s="1"/>
      <c r="AA27" s="1">
        <f t="shared" si="38"/>
        <v>218.28745883819374</v>
      </c>
      <c r="AB27" s="1">
        <f t="shared" si="12"/>
        <v>429.28472096852244</v>
      </c>
      <c r="AC27" s="1"/>
      <c r="AD27" s="1">
        <f t="shared" si="30"/>
        <v>10.067209708799552</v>
      </c>
      <c r="AE27" s="1">
        <f t="shared" si="13"/>
        <v>19.79820248847685</v>
      </c>
      <c r="AF27" s="9">
        <f t="shared" si="14"/>
        <v>0</v>
      </c>
      <c r="AG27" s="9">
        <f t="shared" si="15"/>
        <v>0</v>
      </c>
      <c r="AH27" s="9">
        <f t="shared" si="31"/>
        <v>9.0697846746900512E-2</v>
      </c>
      <c r="AI27" s="1">
        <f t="shared" si="32"/>
        <v>449.08292345699925</v>
      </c>
      <c r="AJ27" s="1"/>
      <c r="AK27" s="53">
        <f t="shared" si="16"/>
        <v>4.8424999999999996E-2</v>
      </c>
      <c r="AL27" s="53">
        <f t="shared" si="33"/>
        <v>4.9999999999999961E-2</v>
      </c>
      <c r="AM27" s="53">
        <f t="shared" si="34"/>
        <v>5.0000000000000086E-2</v>
      </c>
      <c r="AN27" s="53">
        <f t="shared" si="17"/>
        <v>4.8424999999999996E-2</v>
      </c>
      <c r="AO27" s="53">
        <f t="shared" si="18"/>
        <v>9.8425000000000151E-2</v>
      </c>
      <c r="AP27" s="3">
        <f t="shared" si="19"/>
        <v>9.8425000000000082E-2</v>
      </c>
      <c r="AQ27">
        <f t="shared" si="20"/>
        <v>16</v>
      </c>
      <c r="AR27" s="1">
        <f t="shared" si="21"/>
        <v>520.66056640941395</v>
      </c>
      <c r="AS27" s="1">
        <f t="shared" si="35"/>
        <v>449.08292345699925</v>
      </c>
      <c r="AT27" s="1">
        <f t="shared" si="36"/>
        <v>8.7471444802122775</v>
      </c>
      <c r="AU27" s="1">
        <f t="shared" si="37"/>
        <v>19.79820248847685</v>
      </c>
    </row>
    <row r="28" spans="1:47" x14ac:dyDescent="0.25">
      <c r="A28">
        <v>17</v>
      </c>
      <c r="B28" s="1">
        <f t="shared" si="0"/>
        <v>520.66056640941406</v>
      </c>
      <c r="C28" s="10">
        <f t="shared" si="22"/>
        <v>1.3113865329451277</v>
      </c>
      <c r="D28" s="1">
        <f t="shared" si="23"/>
        <v>397.03058810594024</v>
      </c>
      <c r="E28" s="1"/>
      <c r="F28" s="1">
        <f t="shared" si="1"/>
        <v>432.76334103547487</v>
      </c>
      <c r="G28" s="1">
        <f t="shared" si="2"/>
        <v>567.52001738626132</v>
      </c>
      <c r="H28" s="1"/>
      <c r="I28" s="1">
        <f t="shared" si="24"/>
        <v>7.394694703473137</v>
      </c>
      <c r="J28" s="1">
        <f t="shared" si="3"/>
        <v>9.6973030493753374</v>
      </c>
      <c r="K28" s="9">
        <f t="shared" si="4"/>
        <v>0</v>
      </c>
      <c r="L28" s="9">
        <f t="shared" si="5"/>
        <v>0</v>
      </c>
      <c r="M28" s="9">
        <f t="shared" si="6"/>
        <v>2.2407866216608261E-2</v>
      </c>
      <c r="N28" s="1">
        <f t="shared" si="25"/>
        <v>577.21732043563668</v>
      </c>
      <c r="O28" s="9"/>
      <c r="P28" s="53">
        <f t="shared" si="7"/>
        <v>1.8624999999999999E-2</v>
      </c>
      <c r="Q28" s="53">
        <f t="shared" si="26"/>
        <v>9.0000000000000066E-2</v>
      </c>
      <c r="R28" s="53">
        <f t="shared" si="27"/>
        <v>9.000000000000008E-2</v>
      </c>
      <c r="S28" s="53">
        <f t="shared" si="8"/>
        <v>1.8625000000000003E-2</v>
      </c>
      <c r="T28" s="53">
        <f t="shared" si="9"/>
        <v>0.10862499999999999</v>
      </c>
      <c r="U28" s="3">
        <f t="shared" si="10"/>
        <v>0.10862500000000004</v>
      </c>
      <c r="W28" s="1">
        <f t="shared" si="11"/>
        <v>449.08292345699925</v>
      </c>
      <c r="X28" s="10">
        <f t="shared" si="28"/>
        <v>2.0573006156523328</v>
      </c>
      <c r="Y28" s="1">
        <f t="shared" si="29"/>
        <v>218.28745883819374</v>
      </c>
      <c r="Z28" s="1"/>
      <c r="AA28" s="1">
        <f t="shared" si="38"/>
        <v>229.20183178010345</v>
      </c>
      <c r="AB28" s="1">
        <f t="shared" si="12"/>
        <v>471.53706962984921</v>
      </c>
      <c r="AC28" s="1"/>
      <c r="AD28" s="1">
        <f t="shared" si="30"/>
        <v>10.570570194239531</v>
      </c>
      <c r="AE28" s="1">
        <f t="shared" si="13"/>
        <v>21.746840568405187</v>
      </c>
      <c r="AF28" s="9">
        <f t="shared" si="14"/>
        <v>0</v>
      </c>
      <c r="AG28" s="9">
        <f t="shared" si="15"/>
        <v>0</v>
      </c>
      <c r="AH28" s="9">
        <f t="shared" si="31"/>
        <v>9.488074505996591E-2</v>
      </c>
      <c r="AI28" s="1">
        <f t="shared" si="32"/>
        <v>493.28391019825443</v>
      </c>
      <c r="AJ28" s="1"/>
      <c r="AK28" s="53">
        <f t="shared" si="16"/>
        <v>4.8424999999999996E-2</v>
      </c>
      <c r="AL28" s="53">
        <f t="shared" si="33"/>
        <v>5.0000000000000107E-2</v>
      </c>
      <c r="AM28" s="53">
        <f t="shared" si="34"/>
        <v>5.0000000000000072E-2</v>
      </c>
      <c r="AN28" s="53">
        <f t="shared" si="17"/>
        <v>4.8424999999999996E-2</v>
      </c>
      <c r="AO28" s="53">
        <f t="shared" si="18"/>
        <v>9.8424999999999999E-2</v>
      </c>
      <c r="AP28" s="3">
        <f t="shared" si="19"/>
        <v>9.8425000000000054E-2</v>
      </c>
      <c r="AQ28">
        <f t="shared" si="20"/>
        <v>17</v>
      </c>
      <c r="AR28" s="1">
        <f t="shared" si="21"/>
        <v>577.21732043563668</v>
      </c>
      <c r="AS28" s="1">
        <f t="shared" si="35"/>
        <v>493.28391019825443</v>
      </c>
      <c r="AT28" s="1">
        <f t="shared" si="36"/>
        <v>9.6973030493753374</v>
      </c>
      <c r="AU28" s="1">
        <f t="shared" si="37"/>
        <v>21.746840568405187</v>
      </c>
    </row>
    <row r="29" spans="1:47" x14ac:dyDescent="0.25">
      <c r="A29">
        <v>18</v>
      </c>
      <c r="B29" s="1">
        <f t="shared" si="0"/>
        <v>577.21732043563668</v>
      </c>
      <c r="C29" s="10">
        <f t="shared" si="22"/>
        <v>1.333794399161736</v>
      </c>
      <c r="D29" s="1">
        <f t="shared" si="23"/>
        <v>432.76334103547487</v>
      </c>
      <c r="E29" s="1"/>
      <c r="F29" s="1">
        <f t="shared" si="1"/>
        <v>471.7120417286676</v>
      </c>
      <c r="G29" s="1">
        <f t="shared" si="2"/>
        <v>629.16687927484395</v>
      </c>
      <c r="H29" s="1"/>
      <c r="I29" s="1">
        <f t="shared" si="24"/>
        <v>8.0602172267857206</v>
      </c>
      <c r="J29" s="1">
        <f t="shared" si="3"/>
        <v>10.750672593113734</v>
      </c>
      <c r="K29" s="9">
        <f t="shared" si="4"/>
        <v>0</v>
      </c>
      <c r="L29" s="9">
        <f t="shared" si="5"/>
        <v>0</v>
      </c>
      <c r="M29" s="9">
        <f t="shared" si="6"/>
        <v>2.2790752921456273E-2</v>
      </c>
      <c r="N29" s="1">
        <f t="shared" si="25"/>
        <v>639.91755186795774</v>
      </c>
      <c r="O29" s="9"/>
      <c r="P29" s="53">
        <f t="shared" si="7"/>
        <v>1.8625000000000003E-2</v>
      </c>
      <c r="Q29" s="53">
        <f t="shared" si="26"/>
        <v>9.0000000000000177E-2</v>
      </c>
      <c r="R29" s="53">
        <f t="shared" si="27"/>
        <v>9.0000000000000011E-2</v>
      </c>
      <c r="S29" s="53">
        <f t="shared" si="8"/>
        <v>1.8625000000000003E-2</v>
      </c>
      <c r="T29" s="53">
        <f t="shared" si="9"/>
        <v>0.10862499999999994</v>
      </c>
      <c r="U29" s="3">
        <f t="shared" si="10"/>
        <v>0.10862500000000004</v>
      </c>
      <c r="W29" s="1">
        <f t="shared" si="11"/>
        <v>493.28391019825443</v>
      </c>
      <c r="X29" s="10">
        <f t="shared" si="28"/>
        <v>2.1521813607122988</v>
      </c>
      <c r="Y29" s="1">
        <f t="shared" si="29"/>
        <v>229.20183178010345</v>
      </c>
      <c r="Z29" s="1"/>
      <c r="AA29" s="1">
        <f t="shared" si="38"/>
        <v>240.66192336910862</v>
      </c>
      <c r="AB29" s="1">
        <f t="shared" si="12"/>
        <v>517.94810570816719</v>
      </c>
      <c r="AC29" s="1"/>
      <c r="AD29" s="1">
        <f t="shared" si="30"/>
        <v>11.099098703951508</v>
      </c>
      <c r="AE29" s="1">
        <f t="shared" si="13"/>
        <v>23.887273351350469</v>
      </c>
      <c r="AF29" s="9">
        <f t="shared" si="14"/>
        <v>0</v>
      </c>
      <c r="AG29" s="9">
        <f t="shared" si="15"/>
        <v>0</v>
      </c>
      <c r="AH29" s="9">
        <f t="shared" si="31"/>
        <v>9.9256554659517202E-2</v>
      </c>
      <c r="AI29" s="1">
        <f t="shared" si="32"/>
        <v>541.83537905951755</v>
      </c>
      <c r="AJ29" s="1"/>
      <c r="AK29" s="53">
        <f t="shared" si="16"/>
        <v>4.8424999999999996E-2</v>
      </c>
      <c r="AL29" s="53">
        <f t="shared" si="33"/>
        <v>5.0000000000000058E-2</v>
      </c>
      <c r="AM29" s="53">
        <f t="shared" si="34"/>
        <v>5.0000000000000079E-2</v>
      </c>
      <c r="AN29" s="53">
        <f t="shared" si="17"/>
        <v>4.8424999999999996E-2</v>
      </c>
      <c r="AO29" s="53">
        <f t="shared" si="18"/>
        <v>9.8425000000000082E-2</v>
      </c>
      <c r="AP29" s="3">
        <f t="shared" si="19"/>
        <v>9.8424999999999846E-2</v>
      </c>
      <c r="AQ29">
        <f t="shared" si="20"/>
        <v>18</v>
      </c>
      <c r="AR29" s="1">
        <f t="shared" si="21"/>
        <v>639.91755186795774</v>
      </c>
      <c r="AS29" s="1">
        <f t="shared" si="35"/>
        <v>541.83537905951755</v>
      </c>
      <c r="AT29" s="1">
        <f t="shared" si="36"/>
        <v>10.750672593113734</v>
      </c>
      <c r="AU29" s="1">
        <f t="shared" si="37"/>
        <v>23.887273351350469</v>
      </c>
    </row>
    <row r="30" spans="1:47" x14ac:dyDescent="0.25">
      <c r="A30">
        <v>19</v>
      </c>
      <c r="B30" s="1">
        <f t="shared" si="0"/>
        <v>639.91755186795785</v>
      </c>
      <c r="C30" s="10">
        <f t="shared" si="22"/>
        <v>1.3565851520831924</v>
      </c>
      <c r="D30" s="1">
        <f t="shared" si="23"/>
        <v>471.71204172866766</v>
      </c>
      <c r="E30" s="1"/>
      <c r="F30" s="1">
        <f t="shared" si="1"/>
        <v>514.16612548424769</v>
      </c>
      <c r="G30" s="1">
        <f t="shared" si="2"/>
        <v>697.51013153607391</v>
      </c>
      <c r="H30" s="1"/>
      <c r="I30" s="1">
        <f t="shared" si="24"/>
        <v>8.7856367771964354</v>
      </c>
      <c r="J30" s="1">
        <f t="shared" si="3"/>
        <v>11.918464403540716</v>
      </c>
      <c r="K30" s="9">
        <f t="shared" si="4"/>
        <v>0</v>
      </c>
      <c r="L30" s="9">
        <f t="shared" si="5"/>
        <v>0</v>
      </c>
      <c r="M30" s="9">
        <f t="shared" si="6"/>
        <v>2.3180182071146298E-2</v>
      </c>
      <c r="N30" s="1">
        <f t="shared" si="25"/>
        <v>709.42859593961464</v>
      </c>
      <c r="O30" s="9"/>
      <c r="P30" s="53">
        <f t="shared" si="7"/>
        <v>1.8624999999999999E-2</v>
      </c>
      <c r="Q30" s="53">
        <f t="shared" si="26"/>
        <v>0.09</v>
      </c>
      <c r="R30" s="53">
        <f t="shared" si="27"/>
        <v>9.0000000000000122E-2</v>
      </c>
      <c r="S30" s="53">
        <f t="shared" si="8"/>
        <v>1.8625000000000003E-2</v>
      </c>
      <c r="T30" s="53">
        <f t="shared" si="9"/>
        <v>0.10862499999999976</v>
      </c>
      <c r="U30" s="3">
        <f t="shared" si="10"/>
        <v>0.10862499999999978</v>
      </c>
      <c r="W30" s="1">
        <f t="shared" si="11"/>
        <v>541.83537905951755</v>
      </c>
      <c r="X30" s="10">
        <f t="shared" si="28"/>
        <v>2.2514379153718158</v>
      </c>
      <c r="Y30" s="1">
        <f t="shared" si="29"/>
        <v>240.66192336910862</v>
      </c>
      <c r="Z30" s="1"/>
      <c r="AA30" s="1">
        <f t="shared" si="38"/>
        <v>252.69501953756406</v>
      </c>
      <c r="AB30" s="1">
        <f t="shared" si="12"/>
        <v>568.92714801249349</v>
      </c>
      <c r="AC30" s="1"/>
      <c r="AD30" s="1">
        <f t="shared" si="30"/>
        <v>11.654053639149085</v>
      </c>
      <c r="AE30" s="1">
        <f t="shared" si="13"/>
        <v>26.238378230957139</v>
      </c>
      <c r="AF30" s="9">
        <f t="shared" si="14"/>
        <v>0</v>
      </c>
      <c r="AG30" s="9">
        <f t="shared" si="15"/>
        <v>0</v>
      </c>
      <c r="AH30" s="9">
        <f t="shared" si="31"/>
        <v>0.10383417243036207</v>
      </c>
      <c r="AI30" s="1">
        <f t="shared" si="32"/>
        <v>595.16552624345059</v>
      </c>
      <c r="AJ30" s="1"/>
      <c r="AK30" s="53">
        <f t="shared" si="16"/>
        <v>4.8425000000000003E-2</v>
      </c>
      <c r="AL30" s="53">
        <f t="shared" si="33"/>
        <v>5.0000000000000114E-2</v>
      </c>
      <c r="AM30" s="53">
        <f t="shared" si="34"/>
        <v>0.05</v>
      </c>
      <c r="AN30" s="53">
        <f t="shared" si="17"/>
        <v>4.8425000000000003E-2</v>
      </c>
      <c r="AO30" s="53">
        <f t="shared" si="18"/>
        <v>9.8425000000000124E-2</v>
      </c>
      <c r="AP30" s="3">
        <f t="shared" si="19"/>
        <v>9.842500000000004E-2</v>
      </c>
      <c r="AQ30">
        <f t="shared" si="20"/>
        <v>19</v>
      </c>
      <c r="AR30" s="1">
        <f t="shared" si="21"/>
        <v>709.42859593961464</v>
      </c>
      <c r="AS30" s="1">
        <f t="shared" si="35"/>
        <v>595.16552624345059</v>
      </c>
      <c r="AT30" s="1">
        <f t="shared" si="36"/>
        <v>11.918464403540716</v>
      </c>
      <c r="AU30" s="1">
        <f t="shared" si="37"/>
        <v>26.238378230957139</v>
      </c>
    </row>
    <row r="31" spans="1:47" x14ac:dyDescent="0.25">
      <c r="A31">
        <v>20</v>
      </c>
      <c r="B31" s="1">
        <f t="shared" si="0"/>
        <v>709.42859593961487</v>
      </c>
      <c r="C31" s="10">
        <f t="shared" si="22"/>
        <v>1.3797653341543388</v>
      </c>
      <c r="D31" s="1">
        <f t="shared" si="23"/>
        <v>514.1661254842478</v>
      </c>
      <c r="E31" s="1"/>
      <c r="F31" s="1">
        <f t="shared" si="1"/>
        <v>560.44107677783006</v>
      </c>
      <c r="G31" s="1">
        <f t="shared" si="2"/>
        <v>773.27716957418011</v>
      </c>
      <c r="H31" s="1"/>
      <c r="I31" s="1">
        <f t="shared" si="24"/>
        <v>9.5763440871441148</v>
      </c>
      <c r="J31" s="1">
        <f t="shared" si="3"/>
        <v>13.213107599375325</v>
      </c>
      <c r="K31" s="9">
        <f t="shared" si="4"/>
        <v>0</v>
      </c>
      <c r="L31" s="9">
        <f t="shared" si="5"/>
        <v>0</v>
      </c>
      <c r="M31" s="9">
        <f t="shared" si="6"/>
        <v>2.3576265457453723E-2</v>
      </c>
      <c r="N31" s="1">
        <f t="shared" si="25"/>
        <v>786.49027717355534</v>
      </c>
      <c r="O31" s="9"/>
      <c r="P31" s="53">
        <f t="shared" si="7"/>
        <v>1.8624999999999999E-2</v>
      </c>
      <c r="Q31" s="53">
        <f t="shared" si="26"/>
        <v>9.0000000000000024E-2</v>
      </c>
      <c r="R31" s="53">
        <f t="shared" si="27"/>
        <v>9.0000000000000108E-2</v>
      </c>
      <c r="S31" s="53">
        <f t="shared" si="8"/>
        <v>1.8624999999999999E-2</v>
      </c>
      <c r="T31" s="53">
        <f t="shared" si="9"/>
        <v>0.10862499999999986</v>
      </c>
      <c r="U31" s="3">
        <f t="shared" si="10"/>
        <v>0.10862499999999974</v>
      </c>
      <c r="W31" s="1">
        <f t="shared" si="11"/>
        <v>595.16552624345059</v>
      </c>
      <c r="X31" s="10">
        <f t="shared" si="28"/>
        <v>2.3552720878021778</v>
      </c>
      <c r="Y31" s="1">
        <f t="shared" si="29"/>
        <v>252.69501953756406</v>
      </c>
      <c r="Z31" s="1"/>
      <c r="AA31" s="1">
        <f t="shared" si="38"/>
        <v>265.32977051444226</v>
      </c>
      <c r="AB31" s="1">
        <f t="shared" si="12"/>
        <v>624.92380255562318</v>
      </c>
      <c r="AC31" s="1"/>
      <c r="AD31" s="1">
        <f t="shared" si="30"/>
        <v>12.23675632110654</v>
      </c>
      <c r="AE31" s="1">
        <f t="shared" si="13"/>
        <v>28.820890608339099</v>
      </c>
      <c r="AF31" s="9">
        <f t="shared" si="14"/>
        <v>0</v>
      </c>
      <c r="AG31" s="9">
        <f t="shared" si="15"/>
        <v>0</v>
      </c>
      <c r="AH31" s="9">
        <f t="shared" si="31"/>
        <v>0.10862290557316236</v>
      </c>
      <c r="AI31" s="1">
        <f t="shared" si="32"/>
        <v>653.74469316396221</v>
      </c>
      <c r="AJ31" s="1"/>
      <c r="AK31" s="53">
        <f t="shared" si="16"/>
        <v>4.8425000000000003E-2</v>
      </c>
      <c r="AL31" s="53">
        <f t="shared" si="33"/>
        <v>5.0000000000000086E-2</v>
      </c>
      <c r="AM31" s="53">
        <f t="shared" si="34"/>
        <v>5.0000000000000051E-2</v>
      </c>
      <c r="AN31" s="53">
        <f t="shared" si="17"/>
        <v>4.842500000000001E-2</v>
      </c>
      <c r="AO31" s="53">
        <f t="shared" si="18"/>
        <v>9.8425000000000124E-2</v>
      </c>
      <c r="AP31" s="3">
        <f t="shared" si="19"/>
        <v>9.8424999999999999E-2</v>
      </c>
      <c r="AQ31">
        <f t="shared" si="20"/>
        <v>20</v>
      </c>
      <c r="AR31" s="1">
        <f t="shared" si="21"/>
        <v>786.49027717355534</v>
      </c>
      <c r="AS31" s="1">
        <f t="shared" si="35"/>
        <v>653.74469316396221</v>
      </c>
      <c r="AT31" s="1">
        <f t="shared" si="36"/>
        <v>13.213107599375325</v>
      </c>
      <c r="AU31" s="1">
        <f t="shared" si="37"/>
        <v>28.820890608339099</v>
      </c>
    </row>
    <row r="32" spans="1:47" x14ac:dyDescent="0.25">
      <c r="A32">
        <v>21</v>
      </c>
      <c r="B32" s="1">
        <f t="shared" si="0"/>
        <v>786.49027717355557</v>
      </c>
      <c r="C32" s="10">
        <f t="shared" si="22"/>
        <v>1.4033415996117924</v>
      </c>
      <c r="D32" s="1">
        <f t="shared" si="23"/>
        <v>560.44107677783018</v>
      </c>
      <c r="E32" s="1"/>
      <c r="F32" s="1">
        <f t="shared" si="1"/>
        <v>610.8807736878349</v>
      </c>
      <c r="G32" s="1">
        <f t="shared" si="2"/>
        <v>857.27440211917553</v>
      </c>
      <c r="H32" s="1"/>
      <c r="I32" s="1">
        <f t="shared" si="24"/>
        <v>10.438215054987086</v>
      </c>
      <c r="J32" s="1">
        <f t="shared" si="3"/>
        <v>14.648381412357471</v>
      </c>
      <c r="K32" s="9">
        <f t="shared" si="4"/>
        <v>0</v>
      </c>
      <c r="L32" s="9">
        <f t="shared" si="5"/>
        <v>0</v>
      </c>
      <c r="M32" s="9">
        <f t="shared" si="6"/>
        <v>2.3979116782357458E-2</v>
      </c>
      <c r="N32" s="1">
        <f t="shared" si="25"/>
        <v>871.92278353153313</v>
      </c>
      <c r="O32" s="9"/>
      <c r="P32" s="53">
        <f t="shared" si="7"/>
        <v>1.8624999999999999E-2</v>
      </c>
      <c r="Q32" s="53">
        <f t="shared" si="26"/>
        <v>9.0000000000000135E-2</v>
      </c>
      <c r="R32" s="53">
        <f t="shared" si="27"/>
        <v>9.0000000000000149E-2</v>
      </c>
      <c r="S32" s="53">
        <f t="shared" si="8"/>
        <v>1.8624999999999999E-2</v>
      </c>
      <c r="T32" s="53">
        <f t="shared" si="9"/>
        <v>0.10862499999999994</v>
      </c>
      <c r="U32" s="3">
        <f t="shared" si="10"/>
        <v>0.10862500000000011</v>
      </c>
      <c r="W32" s="1">
        <f t="shared" si="11"/>
        <v>653.74469316396221</v>
      </c>
      <c r="X32" s="10">
        <f t="shared" si="28"/>
        <v>2.46389499337534</v>
      </c>
      <c r="Y32" s="1">
        <f t="shared" si="29"/>
        <v>265.32977051444226</v>
      </c>
      <c r="Z32" s="1"/>
      <c r="AA32" s="1">
        <f t="shared" si="38"/>
        <v>278.5962590401644</v>
      </c>
      <c r="AB32" s="1">
        <f t="shared" si="12"/>
        <v>686.43192782216033</v>
      </c>
      <c r="AC32" s="1"/>
      <c r="AD32" s="1">
        <f t="shared" si="30"/>
        <v>12.848594137161868</v>
      </c>
      <c r="AE32" s="1">
        <f t="shared" si="13"/>
        <v>31.657586766464874</v>
      </c>
      <c r="AF32" s="9">
        <f t="shared" si="14"/>
        <v>0</v>
      </c>
      <c r="AG32" s="9">
        <f t="shared" si="15"/>
        <v>0</v>
      </c>
      <c r="AH32" s="9">
        <f t="shared" si="31"/>
        <v>0.11363249052781033</v>
      </c>
      <c r="AI32" s="1">
        <f t="shared" si="32"/>
        <v>718.08951458862521</v>
      </c>
      <c r="AJ32" s="1"/>
      <c r="AK32" s="53">
        <f t="shared" si="16"/>
        <v>4.8425000000000003E-2</v>
      </c>
      <c r="AL32" s="53">
        <f t="shared" si="33"/>
        <v>5.0000000000000058E-2</v>
      </c>
      <c r="AM32" s="53">
        <f t="shared" si="34"/>
        <v>4.9999999999999968E-2</v>
      </c>
      <c r="AN32" s="53">
        <f t="shared" si="17"/>
        <v>4.8425000000000003E-2</v>
      </c>
      <c r="AO32" s="53">
        <f t="shared" si="18"/>
        <v>9.8425000000000026E-2</v>
      </c>
      <c r="AP32" s="3">
        <f t="shared" si="19"/>
        <v>9.8425000000000026E-2</v>
      </c>
      <c r="AQ32">
        <f t="shared" si="20"/>
        <v>21</v>
      </c>
      <c r="AR32" s="1">
        <f t="shared" si="21"/>
        <v>871.92278353153313</v>
      </c>
      <c r="AS32" s="1">
        <f t="shared" si="35"/>
        <v>718.08951458862521</v>
      </c>
      <c r="AT32" s="1">
        <f t="shared" si="36"/>
        <v>14.648381412357471</v>
      </c>
      <c r="AU32" s="1">
        <f t="shared" si="37"/>
        <v>31.657586766464874</v>
      </c>
    </row>
    <row r="33" spans="1:47" x14ac:dyDescent="0.25">
      <c r="A33">
        <v>22</v>
      </c>
      <c r="B33" s="1">
        <f t="shared" si="0"/>
        <v>871.92278353153313</v>
      </c>
      <c r="C33" s="10">
        <f t="shared" si="22"/>
        <v>1.4273207163941499</v>
      </c>
      <c r="D33" s="1">
        <f t="shared" si="23"/>
        <v>610.8807736878349</v>
      </c>
      <c r="E33" s="1"/>
      <c r="F33" s="1">
        <f t="shared" si="1"/>
        <v>665.86004331974004</v>
      </c>
      <c r="G33" s="1">
        <f t="shared" si="2"/>
        <v>950.39583404937105</v>
      </c>
      <c r="H33" s="1"/>
      <c r="I33" s="1">
        <f t="shared" si="24"/>
        <v>11.377654409935925</v>
      </c>
      <c r="J33" s="1">
        <f t="shared" si="3"/>
        <v>16.239561843274803</v>
      </c>
      <c r="K33" s="9">
        <f t="shared" si="4"/>
        <v>0</v>
      </c>
      <c r="L33" s="9">
        <f t="shared" si="5"/>
        <v>0</v>
      </c>
      <c r="M33" s="9">
        <f t="shared" si="6"/>
        <v>2.4388851690679853E-2</v>
      </c>
      <c r="N33" s="1">
        <f t="shared" si="25"/>
        <v>966.63539589264587</v>
      </c>
      <c r="O33" s="9"/>
      <c r="P33" s="53">
        <f t="shared" si="7"/>
        <v>1.8624999999999999E-2</v>
      </c>
      <c r="Q33" s="53">
        <f t="shared" si="26"/>
        <v>9.0000000000000066E-2</v>
      </c>
      <c r="R33" s="53">
        <f t="shared" si="27"/>
        <v>9.0000000000000024E-2</v>
      </c>
      <c r="S33" s="53">
        <f t="shared" si="8"/>
        <v>1.8624999999999999E-2</v>
      </c>
      <c r="T33" s="53">
        <f t="shared" si="9"/>
        <v>0.10862499999999992</v>
      </c>
      <c r="U33" s="3">
        <f t="shared" si="10"/>
        <v>0.10862499999999996</v>
      </c>
      <c r="W33" s="1">
        <f t="shared" si="11"/>
        <v>718.08951458862521</v>
      </c>
      <c r="X33" s="10">
        <f t="shared" si="28"/>
        <v>2.5775274839031503</v>
      </c>
      <c r="Y33" s="1">
        <f t="shared" si="29"/>
        <v>278.5962590401644</v>
      </c>
      <c r="Z33" s="1"/>
      <c r="AA33" s="1">
        <f t="shared" si="38"/>
        <v>292.5260719921726</v>
      </c>
      <c r="AB33" s="1">
        <f t="shared" si="12"/>
        <v>753.99399031805649</v>
      </c>
      <c r="AC33" s="1"/>
      <c r="AD33" s="1">
        <f t="shared" si="30"/>
        <v>13.491023844019962</v>
      </c>
      <c r="AE33" s="1">
        <f t="shared" si="13"/>
        <v>34.773484743954178</v>
      </c>
      <c r="AF33" s="9">
        <f t="shared" si="14"/>
        <v>0</v>
      </c>
      <c r="AG33" s="9">
        <f t="shared" si="15"/>
        <v>0</v>
      </c>
      <c r="AH33" s="9">
        <f t="shared" si="31"/>
        <v>0.1188731127695334</v>
      </c>
      <c r="AI33" s="1">
        <f t="shared" si="32"/>
        <v>788.7674750620107</v>
      </c>
      <c r="AJ33" s="1"/>
      <c r="AK33" s="53">
        <f t="shared" si="16"/>
        <v>4.8425000000000003E-2</v>
      </c>
      <c r="AL33" s="53">
        <f t="shared" si="33"/>
        <v>5.0000000000000031E-2</v>
      </c>
      <c r="AM33" s="53">
        <f t="shared" si="34"/>
        <v>5.0000000000000093E-2</v>
      </c>
      <c r="AN33" s="53">
        <f t="shared" si="17"/>
        <v>4.8425000000000003E-2</v>
      </c>
      <c r="AO33" s="53">
        <f t="shared" si="18"/>
        <v>9.842500000000004E-2</v>
      </c>
      <c r="AP33" s="3">
        <f t="shared" si="19"/>
        <v>9.8425000000000082E-2</v>
      </c>
      <c r="AQ33">
        <f t="shared" si="20"/>
        <v>22</v>
      </c>
      <c r="AR33" s="1">
        <f t="shared" si="21"/>
        <v>966.63539589264587</v>
      </c>
      <c r="AS33" s="1">
        <f t="shared" si="35"/>
        <v>788.7674750620107</v>
      </c>
      <c r="AT33" s="1">
        <f t="shared" si="36"/>
        <v>16.239561843274803</v>
      </c>
      <c r="AU33" s="1">
        <f t="shared" si="37"/>
        <v>34.773484743954178</v>
      </c>
    </row>
    <row r="34" spans="1:47" x14ac:dyDescent="0.25">
      <c r="A34">
        <v>23</v>
      </c>
      <c r="B34" s="1">
        <f t="shared" si="0"/>
        <v>966.63539589264587</v>
      </c>
      <c r="C34" s="10">
        <f t="shared" si="22"/>
        <v>1.4517095680848298</v>
      </c>
      <c r="D34" s="1">
        <f t="shared" si="23"/>
        <v>665.86004331974004</v>
      </c>
      <c r="E34" s="1"/>
      <c r="F34" s="1">
        <f t="shared" si="1"/>
        <v>725.7874472185166</v>
      </c>
      <c r="G34" s="1">
        <f t="shared" si="2"/>
        <v>1053.6325815229839</v>
      </c>
      <c r="H34" s="1"/>
      <c r="I34" s="1">
        <f t="shared" si="24"/>
        <v>12.401643306830159</v>
      </c>
      <c r="J34" s="1">
        <f t="shared" si="3"/>
        <v>18.00358424850053</v>
      </c>
      <c r="K34" s="9">
        <f t="shared" si="4"/>
        <v>0</v>
      </c>
      <c r="L34" s="9">
        <f t="shared" si="5"/>
        <v>0</v>
      </c>
      <c r="M34" s="9">
        <f t="shared" si="6"/>
        <v>2.4805587803284367E-2</v>
      </c>
      <c r="N34" s="1">
        <f t="shared" si="25"/>
        <v>1071.6361657714845</v>
      </c>
      <c r="O34" s="9"/>
      <c r="P34" s="53">
        <f t="shared" si="7"/>
        <v>1.8625000000000003E-2</v>
      </c>
      <c r="Q34" s="53">
        <f t="shared" si="26"/>
        <v>9.0000000000000122E-2</v>
      </c>
      <c r="R34" s="53">
        <f t="shared" si="27"/>
        <v>0.09</v>
      </c>
      <c r="S34" s="53">
        <f t="shared" si="8"/>
        <v>1.8625000000000003E-2</v>
      </c>
      <c r="T34" s="53">
        <f t="shared" si="9"/>
        <v>0.10862499999999985</v>
      </c>
      <c r="U34" s="3">
        <f t="shared" si="10"/>
        <v>0.10862499999999992</v>
      </c>
      <c r="W34" s="1">
        <f t="shared" si="11"/>
        <v>788.7674750620107</v>
      </c>
      <c r="X34" s="10">
        <f t="shared" si="28"/>
        <v>2.6964005966726838</v>
      </c>
      <c r="Y34" s="1">
        <f t="shared" si="29"/>
        <v>292.5260719921726</v>
      </c>
      <c r="Z34" s="1"/>
      <c r="AA34" s="1">
        <f t="shared" si="38"/>
        <v>307.15237559178127</v>
      </c>
      <c r="AB34" s="1">
        <f t="shared" si="12"/>
        <v>828.20584881511127</v>
      </c>
      <c r="AC34" s="1"/>
      <c r="AD34" s="1">
        <f t="shared" si="30"/>
        <v>14.165575036220961</v>
      </c>
      <c r="AE34" s="1">
        <f t="shared" si="13"/>
        <v>38.196064979877875</v>
      </c>
      <c r="AF34" s="9">
        <f t="shared" si="14"/>
        <v>0</v>
      </c>
      <c r="AG34" s="9">
        <f t="shared" si="15"/>
        <v>0</v>
      </c>
      <c r="AH34" s="9">
        <f t="shared" si="31"/>
        <v>0.12435542751797593</v>
      </c>
      <c r="AI34" s="1">
        <f t="shared" si="32"/>
        <v>866.40191379498924</v>
      </c>
      <c r="AJ34" s="1"/>
      <c r="AK34" s="53">
        <f t="shared" si="16"/>
        <v>4.842500000000001E-2</v>
      </c>
      <c r="AL34" s="53">
        <f t="shared" si="33"/>
        <v>5.0000000000000086E-2</v>
      </c>
      <c r="AM34" s="53">
        <f t="shared" si="34"/>
        <v>4.9999999999999947E-2</v>
      </c>
      <c r="AN34" s="53">
        <f t="shared" si="17"/>
        <v>4.842500000000001E-2</v>
      </c>
      <c r="AO34" s="53">
        <f t="shared" si="18"/>
        <v>9.842500000000004E-2</v>
      </c>
      <c r="AP34" s="3">
        <f t="shared" si="19"/>
        <v>9.8425000000000165E-2</v>
      </c>
      <c r="AQ34">
        <f t="shared" si="20"/>
        <v>23</v>
      </c>
      <c r="AR34" s="1">
        <f t="shared" si="21"/>
        <v>1071.6361657714845</v>
      </c>
      <c r="AS34" s="1">
        <f t="shared" si="35"/>
        <v>866.40191379498924</v>
      </c>
      <c r="AT34" s="1">
        <f t="shared" si="36"/>
        <v>18.00358424850053</v>
      </c>
      <c r="AU34" s="1">
        <f t="shared" si="37"/>
        <v>38.196064979877875</v>
      </c>
    </row>
    <row r="35" spans="1:47" x14ac:dyDescent="0.25">
      <c r="A35">
        <v>24</v>
      </c>
      <c r="B35" s="1">
        <f t="shared" si="0"/>
        <v>1071.6361657714847</v>
      </c>
      <c r="C35" s="10">
        <f t="shared" si="22"/>
        <v>1.4765151558881142</v>
      </c>
      <c r="D35" s="1">
        <f t="shared" si="23"/>
        <v>725.78744721851672</v>
      </c>
      <c r="E35" s="1"/>
      <c r="F35" s="1">
        <f t="shared" si="1"/>
        <v>791.10831746818326</v>
      </c>
      <c r="G35" s="1">
        <f t="shared" si="2"/>
        <v>1168.0834206909183</v>
      </c>
      <c r="H35" s="1"/>
      <c r="I35" s="1">
        <f t="shared" si="24"/>
        <v>13.517791204444874</v>
      </c>
      <c r="J35" s="1">
        <f t="shared" si="3"/>
        <v>19.959223587493902</v>
      </c>
      <c r="K35" s="9">
        <f t="shared" si="4"/>
        <v>0</v>
      </c>
      <c r="L35" s="9">
        <f t="shared" si="5"/>
        <v>0</v>
      </c>
      <c r="M35" s="9">
        <f t="shared" si="6"/>
        <v>2.5229444750840484E-2</v>
      </c>
      <c r="N35" s="1">
        <f t="shared" si="25"/>
        <v>1188.0426442784124</v>
      </c>
      <c r="O35" s="9"/>
      <c r="P35" s="53">
        <f t="shared" si="7"/>
        <v>1.8624999999999999E-2</v>
      </c>
      <c r="Q35" s="53">
        <f t="shared" si="26"/>
        <v>9.0000000000000038E-2</v>
      </c>
      <c r="R35" s="53">
        <f t="shared" si="27"/>
        <v>9.0000000000000108E-2</v>
      </c>
      <c r="S35" s="53">
        <f t="shared" si="8"/>
        <v>1.8624999999999999E-2</v>
      </c>
      <c r="T35" s="53">
        <f t="shared" si="9"/>
        <v>0.10862499999999997</v>
      </c>
      <c r="U35" s="3">
        <f t="shared" si="10"/>
        <v>0.10862500000000014</v>
      </c>
      <c r="W35" s="1">
        <f t="shared" si="11"/>
        <v>866.40191379498924</v>
      </c>
      <c r="X35" s="10">
        <f t="shared" si="28"/>
        <v>2.82075602419066</v>
      </c>
      <c r="Y35" s="1">
        <f t="shared" si="29"/>
        <v>307.15237559178127</v>
      </c>
      <c r="Z35" s="1"/>
      <c r="AA35" s="1">
        <f t="shared" si="38"/>
        <v>322.50999437137034</v>
      </c>
      <c r="AB35" s="1">
        <f t="shared" si="12"/>
        <v>909.72200948473869</v>
      </c>
      <c r="AC35" s="1"/>
      <c r="AD35" s="1">
        <f t="shared" si="30"/>
        <v>14.87385378803201</v>
      </c>
      <c r="AE35" s="1">
        <f t="shared" si="13"/>
        <v>41.955512675522357</v>
      </c>
      <c r="AF35" s="9">
        <f t="shared" si="14"/>
        <v>0</v>
      </c>
      <c r="AG35" s="9">
        <f t="shared" si="15"/>
        <v>0</v>
      </c>
      <c r="AH35" s="9">
        <f t="shared" si="31"/>
        <v>0.13009058140136448</v>
      </c>
      <c r="AI35" s="1">
        <f t="shared" si="32"/>
        <v>951.67752216026111</v>
      </c>
      <c r="AJ35" s="1"/>
      <c r="AK35" s="53">
        <f t="shared" si="16"/>
        <v>4.842500000000001E-2</v>
      </c>
      <c r="AL35" s="53">
        <f t="shared" si="33"/>
        <v>5.0000000000000065E-2</v>
      </c>
      <c r="AM35" s="53">
        <f t="shared" si="34"/>
        <v>5.0000000000000107E-2</v>
      </c>
      <c r="AN35" s="53">
        <f t="shared" si="17"/>
        <v>4.8425000000000003E-2</v>
      </c>
      <c r="AO35" s="53">
        <f t="shared" si="18"/>
        <v>9.8424999999999985E-2</v>
      </c>
      <c r="AP35" s="3">
        <f t="shared" si="19"/>
        <v>9.8425000000000054E-2</v>
      </c>
      <c r="AQ35">
        <f t="shared" si="20"/>
        <v>24</v>
      </c>
      <c r="AR35" s="1">
        <f t="shared" si="21"/>
        <v>1188.0426442784124</v>
      </c>
      <c r="AS35" s="1">
        <f t="shared" si="35"/>
        <v>951.67752216026111</v>
      </c>
      <c r="AT35" s="1">
        <f t="shared" si="36"/>
        <v>19.959223587493902</v>
      </c>
      <c r="AU35" s="1">
        <f t="shared" si="37"/>
        <v>41.955512675522357</v>
      </c>
    </row>
    <row r="36" spans="1:47" x14ac:dyDescent="0.25">
      <c r="A36">
        <v>25</v>
      </c>
      <c r="B36" s="1">
        <f t="shared" si="0"/>
        <v>1188.0426442784124</v>
      </c>
      <c r="C36" s="10">
        <f t="shared" si="22"/>
        <v>1.5017446006389548</v>
      </c>
      <c r="D36" s="1">
        <f t="shared" si="23"/>
        <v>791.10831746818326</v>
      </c>
      <c r="E36" s="1"/>
      <c r="F36" s="1">
        <f t="shared" si="1"/>
        <v>862.30806604031977</v>
      </c>
      <c r="G36" s="1">
        <f t="shared" si="2"/>
        <v>1294.9664822634695</v>
      </c>
      <c r="H36" s="1"/>
      <c r="I36" s="1">
        <f t="shared" si="24"/>
        <v>14.734392412844914</v>
      </c>
      <c r="J36" s="1">
        <f t="shared" si="3"/>
        <v>22.127294249685431</v>
      </c>
      <c r="K36" s="9">
        <f t="shared" si="4"/>
        <v>0</v>
      </c>
      <c r="L36" s="9">
        <f t="shared" si="5"/>
        <v>0</v>
      </c>
      <c r="M36" s="9">
        <f t="shared" si="6"/>
        <v>2.5660544208165628E-2</v>
      </c>
      <c r="N36" s="1">
        <f t="shared" si="25"/>
        <v>1317.0937765131548</v>
      </c>
      <c r="O36" s="9"/>
      <c r="P36" s="53">
        <f t="shared" si="7"/>
        <v>1.8624999999999999E-2</v>
      </c>
      <c r="Q36" s="53">
        <f t="shared" si="26"/>
        <v>9.0000000000000038E-2</v>
      </c>
      <c r="R36" s="53">
        <f t="shared" si="27"/>
        <v>9.0000000000000052E-2</v>
      </c>
      <c r="S36" s="53">
        <f t="shared" si="8"/>
        <v>1.8624999999999999E-2</v>
      </c>
      <c r="T36" s="53">
        <f t="shared" si="9"/>
        <v>0.10862500000000004</v>
      </c>
      <c r="U36" s="3">
        <f t="shared" si="10"/>
        <v>0.10862499999999993</v>
      </c>
      <c r="W36" s="1">
        <f t="shared" si="11"/>
        <v>951.67752216026111</v>
      </c>
      <c r="X36" s="10">
        <f t="shared" si="28"/>
        <v>2.9508466055920244</v>
      </c>
      <c r="Y36" s="1">
        <f t="shared" si="29"/>
        <v>322.50999437137034</v>
      </c>
      <c r="Z36" s="1"/>
      <c r="AA36" s="1">
        <f t="shared" si="38"/>
        <v>338.63549408993885</v>
      </c>
      <c r="AB36" s="1">
        <f t="shared" si="12"/>
        <v>999.26139826827409</v>
      </c>
      <c r="AC36" s="1"/>
      <c r="AD36" s="1">
        <f t="shared" si="30"/>
        <v>15.617546477433612</v>
      </c>
      <c r="AE36" s="1">
        <f t="shared" si="13"/>
        <v>46.084984010610647</v>
      </c>
      <c r="AF36" s="9">
        <f t="shared" si="14"/>
        <v>0</v>
      </c>
      <c r="AG36" s="9">
        <f t="shared" si="15"/>
        <v>0</v>
      </c>
      <c r="AH36" s="9">
        <f t="shared" si="31"/>
        <v>0.13609023511980362</v>
      </c>
      <c r="AI36" s="1">
        <f t="shared" si="32"/>
        <v>1045.3463822788847</v>
      </c>
      <c r="AJ36" s="1"/>
      <c r="AK36" s="53">
        <f t="shared" si="16"/>
        <v>4.842500000000001E-2</v>
      </c>
      <c r="AL36" s="53">
        <f t="shared" si="33"/>
        <v>5.0000000000000093E-2</v>
      </c>
      <c r="AM36" s="53">
        <f t="shared" si="34"/>
        <v>5.0000000000000037E-2</v>
      </c>
      <c r="AN36" s="53">
        <f t="shared" si="17"/>
        <v>4.8425000000000003E-2</v>
      </c>
      <c r="AO36" s="53">
        <f t="shared" si="18"/>
        <v>9.8424999999999929E-2</v>
      </c>
      <c r="AP36" s="3">
        <f t="shared" si="19"/>
        <v>9.842499999999986E-2</v>
      </c>
      <c r="AQ36">
        <f t="shared" si="20"/>
        <v>25</v>
      </c>
      <c r="AR36" s="1">
        <f t="shared" si="21"/>
        <v>1317.0937765131548</v>
      </c>
      <c r="AS36" s="1">
        <f t="shared" si="35"/>
        <v>1045.3463822788847</v>
      </c>
      <c r="AT36" s="1">
        <f t="shared" si="36"/>
        <v>22.127294249685431</v>
      </c>
      <c r="AU36" s="1">
        <f t="shared" si="37"/>
        <v>46.084984010610647</v>
      </c>
    </row>
    <row r="37" spans="1:47" x14ac:dyDescent="0.25">
      <c r="A37">
        <v>26</v>
      </c>
      <c r="B37" s="1">
        <f t="shared" si="0"/>
        <v>1317.0937765131548</v>
      </c>
      <c r="C37" s="10">
        <f t="shared" si="22"/>
        <v>1.5274051448471204</v>
      </c>
      <c r="D37" s="1">
        <f t="shared" si="23"/>
        <v>862.30806604031977</v>
      </c>
      <c r="E37" s="1"/>
      <c r="F37" s="1">
        <f t="shared" si="1"/>
        <v>939.91579198394857</v>
      </c>
      <c r="G37" s="1">
        <f t="shared" si="2"/>
        <v>1435.6322163993389</v>
      </c>
      <c r="H37" s="1"/>
      <c r="I37" s="1">
        <f t="shared" si="24"/>
        <v>16.060487730000958</v>
      </c>
      <c r="J37" s="1">
        <f t="shared" si="3"/>
        <v>24.530871587557513</v>
      </c>
      <c r="K37" s="9">
        <f t="shared" si="4"/>
        <v>0</v>
      </c>
      <c r="L37" s="9">
        <f t="shared" si="5"/>
        <v>0</v>
      </c>
      <c r="M37" s="9">
        <f t="shared" si="6"/>
        <v>2.6099009929153781E-2</v>
      </c>
      <c r="N37" s="1">
        <f t="shared" si="25"/>
        <v>1460.1630879868965</v>
      </c>
      <c r="O37" s="9"/>
      <c r="P37" s="53">
        <f t="shared" si="7"/>
        <v>1.8625000000000003E-2</v>
      </c>
      <c r="Q37" s="53">
        <f t="shared" si="26"/>
        <v>9.0000000000000135E-2</v>
      </c>
      <c r="R37" s="53">
        <f t="shared" si="27"/>
        <v>9.0000000000000024E-2</v>
      </c>
      <c r="S37" s="53">
        <f t="shared" si="8"/>
        <v>1.8625000000000003E-2</v>
      </c>
      <c r="T37" s="53">
        <f t="shared" si="9"/>
        <v>0.10862500000000008</v>
      </c>
      <c r="U37" s="3">
        <f t="shared" si="10"/>
        <v>0.10862500000000017</v>
      </c>
      <c r="W37" s="1">
        <f t="shared" si="11"/>
        <v>1045.3463822788847</v>
      </c>
      <c r="X37" s="10">
        <f t="shared" si="28"/>
        <v>3.0869368407118278</v>
      </c>
      <c r="Y37" s="1">
        <f t="shared" si="29"/>
        <v>338.63549408993885</v>
      </c>
      <c r="Z37" s="1"/>
      <c r="AA37" s="1">
        <f t="shared" si="38"/>
        <v>355.56726879443579</v>
      </c>
      <c r="AB37" s="1">
        <f t="shared" si="12"/>
        <v>1097.6137013928289</v>
      </c>
      <c r="AC37" s="1"/>
      <c r="AD37" s="1">
        <f t="shared" si="30"/>
        <v>16.398423801305292</v>
      </c>
      <c r="AE37" s="1">
        <f t="shared" si="13"/>
        <v>50.620898561855</v>
      </c>
      <c r="AF37" s="9">
        <f t="shared" si="14"/>
        <v>0</v>
      </c>
      <c r="AG37" s="9">
        <f t="shared" si="15"/>
        <v>0</v>
      </c>
      <c r="AH37" s="9">
        <f t="shared" si="31"/>
        <v>0.14236658715378123</v>
      </c>
      <c r="AI37" s="1">
        <f t="shared" si="32"/>
        <v>1148.234599954684</v>
      </c>
      <c r="AJ37" s="1"/>
      <c r="AK37" s="53">
        <f t="shared" si="16"/>
        <v>4.842500000000001E-2</v>
      </c>
      <c r="AL37" s="53">
        <f t="shared" si="33"/>
        <v>4.9999999999999961E-2</v>
      </c>
      <c r="AM37" s="53">
        <f t="shared" si="34"/>
        <v>4.9999999999999968E-2</v>
      </c>
      <c r="AN37" s="53">
        <f t="shared" si="17"/>
        <v>4.842500000000001E-2</v>
      </c>
      <c r="AO37" s="53">
        <f t="shared" si="18"/>
        <v>9.842500000000004E-2</v>
      </c>
      <c r="AP37" s="3">
        <f t="shared" si="19"/>
        <v>9.8425000000000068E-2</v>
      </c>
      <c r="AQ37">
        <f t="shared" si="20"/>
        <v>26</v>
      </c>
      <c r="AR37" s="1">
        <f t="shared" si="21"/>
        <v>1460.1630879868965</v>
      </c>
      <c r="AS37" s="1">
        <f t="shared" si="35"/>
        <v>1148.234599954684</v>
      </c>
      <c r="AT37" s="1">
        <f t="shared" si="36"/>
        <v>24.530871587557513</v>
      </c>
      <c r="AU37" s="1">
        <f t="shared" si="37"/>
        <v>50.620898561855</v>
      </c>
    </row>
    <row r="38" spans="1:47" x14ac:dyDescent="0.25">
      <c r="A38">
        <v>27</v>
      </c>
      <c r="B38" s="1">
        <f t="shared" si="0"/>
        <v>1460.1630879868965</v>
      </c>
      <c r="C38" s="10">
        <f t="shared" si="22"/>
        <v>1.5535041547762742</v>
      </c>
      <c r="D38" s="1">
        <f t="shared" si="23"/>
        <v>939.91579198394857</v>
      </c>
      <c r="E38" s="1"/>
      <c r="F38" s="1">
        <f t="shared" si="1"/>
        <v>1024.5082132625039</v>
      </c>
      <c r="G38" s="1">
        <f t="shared" si="2"/>
        <v>1591.5777659057171</v>
      </c>
      <c r="H38" s="1"/>
      <c r="I38" s="1">
        <f t="shared" si="24"/>
        <v>17.505931625701045</v>
      </c>
      <c r="J38" s="1">
        <f t="shared" si="3"/>
        <v>27.195537513755951</v>
      </c>
      <c r="K38" s="9">
        <f t="shared" si="4"/>
        <v>0</v>
      </c>
      <c r="L38" s="9">
        <f t="shared" si="5"/>
        <v>0</v>
      </c>
      <c r="M38" s="9">
        <f t="shared" si="6"/>
        <v>2.6544967782301022E-2</v>
      </c>
      <c r="N38" s="1">
        <f t="shared" si="25"/>
        <v>1618.773303419473</v>
      </c>
      <c r="O38" s="9"/>
      <c r="P38" s="53">
        <f t="shared" si="7"/>
        <v>1.8625000000000003E-2</v>
      </c>
      <c r="Q38" s="53">
        <f t="shared" si="26"/>
        <v>9.000000000000008E-2</v>
      </c>
      <c r="R38" s="53">
        <f t="shared" si="27"/>
        <v>9.0000000000000011E-2</v>
      </c>
      <c r="S38" s="53">
        <f t="shared" si="8"/>
        <v>1.8625000000000003E-2</v>
      </c>
      <c r="T38" s="53">
        <f t="shared" si="9"/>
        <v>0.10862499999999997</v>
      </c>
      <c r="U38" s="3">
        <f t="shared" si="10"/>
        <v>0.10862499999999993</v>
      </c>
      <c r="W38" s="1">
        <f t="shared" si="11"/>
        <v>1148.234599954684</v>
      </c>
      <c r="X38" s="10">
        <f t="shared" si="28"/>
        <v>3.229303427865609</v>
      </c>
      <c r="Y38" s="1">
        <f t="shared" si="29"/>
        <v>355.56726879443579</v>
      </c>
      <c r="Z38" s="1"/>
      <c r="AA38" s="1">
        <f t="shared" si="38"/>
        <v>373.34563223415762</v>
      </c>
      <c r="AB38" s="1">
        <f t="shared" si="12"/>
        <v>1205.6463299524182</v>
      </c>
      <c r="AC38" s="1"/>
      <c r="AD38" s="1">
        <f t="shared" si="30"/>
        <v>17.218344991370557</v>
      </c>
      <c r="AE38" s="1">
        <f t="shared" si="13"/>
        <v>55.603260502805583</v>
      </c>
      <c r="AF38" s="9">
        <f t="shared" si="14"/>
        <v>0</v>
      </c>
      <c r="AG38" s="9">
        <f t="shared" si="15"/>
        <v>0</v>
      </c>
      <c r="AH38" s="9">
        <f t="shared" si="31"/>
        <v>0.14893239856608775</v>
      </c>
      <c r="AI38" s="1">
        <f t="shared" si="32"/>
        <v>1261.2495904552236</v>
      </c>
      <c r="AJ38" s="1"/>
      <c r="AK38" s="53">
        <f t="shared" si="16"/>
        <v>4.842500000000001E-2</v>
      </c>
      <c r="AL38" s="53">
        <f t="shared" si="33"/>
        <v>5.0000000000000065E-2</v>
      </c>
      <c r="AM38" s="53">
        <f t="shared" si="34"/>
        <v>5.000000000000001E-2</v>
      </c>
      <c r="AN38" s="53">
        <f t="shared" si="17"/>
        <v>4.842500000000001E-2</v>
      </c>
      <c r="AO38" s="53">
        <f t="shared" si="18"/>
        <v>9.8425000000000054E-2</v>
      </c>
      <c r="AP38" s="3">
        <f t="shared" si="19"/>
        <v>9.8424999999999874E-2</v>
      </c>
      <c r="AQ38">
        <f t="shared" si="20"/>
        <v>27</v>
      </c>
      <c r="AR38" s="1">
        <f t="shared" si="21"/>
        <v>1618.773303419473</v>
      </c>
      <c r="AS38" s="1">
        <f t="shared" si="35"/>
        <v>1261.2495904552236</v>
      </c>
      <c r="AT38" s="1">
        <f t="shared" si="36"/>
        <v>27.195537513755951</v>
      </c>
      <c r="AU38" s="1">
        <f t="shared" si="37"/>
        <v>55.603260502805583</v>
      </c>
    </row>
    <row r="39" spans="1:47" x14ac:dyDescent="0.25">
      <c r="A39">
        <v>28</v>
      </c>
      <c r="B39" s="1">
        <f t="shared" si="0"/>
        <v>1618.7733034194735</v>
      </c>
      <c r="C39" s="10">
        <f t="shared" si="22"/>
        <v>1.5800491225585753</v>
      </c>
      <c r="D39" s="1">
        <f t="shared" si="23"/>
        <v>1024.5082132625041</v>
      </c>
      <c r="E39" s="1"/>
      <c r="F39" s="1">
        <f t="shared" si="1"/>
        <v>1116.7139524561294</v>
      </c>
      <c r="G39" s="1">
        <f t="shared" si="2"/>
        <v>1764.4629007272258</v>
      </c>
      <c r="H39" s="1"/>
      <c r="I39" s="1">
        <f t="shared" si="24"/>
        <v>19.081465472014141</v>
      </c>
      <c r="J39" s="1">
        <f t="shared" si="3"/>
        <v>30.149652776187697</v>
      </c>
      <c r="K39" s="9">
        <f t="shared" si="4"/>
        <v>0</v>
      </c>
      <c r="L39" s="9">
        <f t="shared" si="5"/>
        <v>0</v>
      </c>
      <c r="M39" s="9">
        <f t="shared" si="6"/>
        <v>2.6998545786838048E-2</v>
      </c>
      <c r="N39" s="1">
        <f t="shared" si="25"/>
        <v>1794.6125535034134</v>
      </c>
      <c r="O39" s="9"/>
      <c r="P39" s="53">
        <f t="shared" si="7"/>
        <v>1.8625000000000003E-2</v>
      </c>
      <c r="Q39" s="53">
        <f t="shared" si="26"/>
        <v>9.0000000000000122E-2</v>
      </c>
      <c r="R39" s="53">
        <f t="shared" si="27"/>
        <v>9.0000000000000191E-2</v>
      </c>
      <c r="S39" s="53">
        <f t="shared" si="8"/>
        <v>1.8625000000000003E-2</v>
      </c>
      <c r="T39" s="53">
        <f t="shared" si="9"/>
        <v>0.10862499999999986</v>
      </c>
      <c r="U39" s="3">
        <f t="shared" si="10"/>
        <v>0.10862499999999981</v>
      </c>
      <c r="W39" s="1">
        <f t="shared" si="11"/>
        <v>1261.2495904552236</v>
      </c>
      <c r="X39" s="10">
        <f t="shared" si="28"/>
        <v>3.3782358264316965</v>
      </c>
      <c r="Y39" s="1">
        <f t="shared" si="29"/>
        <v>373.34563223415762</v>
      </c>
      <c r="Z39" s="1"/>
      <c r="AA39" s="1">
        <f t="shared" si="38"/>
        <v>392.01291384586551</v>
      </c>
      <c r="AB39" s="1">
        <f t="shared" si="12"/>
        <v>1324.3120699779849</v>
      </c>
      <c r="AC39" s="1"/>
      <c r="AD39" s="1">
        <f t="shared" si="30"/>
        <v>18.079262240939087</v>
      </c>
      <c r="AE39" s="1">
        <f t="shared" si="13"/>
        <v>61.07601141779422</v>
      </c>
      <c r="AF39" s="9">
        <f t="shared" si="14"/>
        <v>0</v>
      </c>
      <c r="AG39" s="9">
        <f t="shared" si="15"/>
        <v>0</v>
      </c>
      <c r="AH39" s="9">
        <f t="shared" si="31"/>
        <v>0.15580101894757611</v>
      </c>
      <c r="AI39" s="1">
        <f t="shared" si="32"/>
        <v>1385.3880813957792</v>
      </c>
      <c r="AJ39" s="1"/>
      <c r="AK39" s="53">
        <f t="shared" si="16"/>
        <v>4.842500000000001E-2</v>
      </c>
      <c r="AL39" s="53">
        <f t="shared" si="33"/>
        <v>5.0000000000000121E-2</v>
      </c>
      <c r="AM39" s="53">
        <f t="shared" si="34"/>
        <v>5.0000000000000114E-2</v>
      </c>
      <c r="AN39" s="53">
        <f t="shared" si="17"/>
        <v>4.8425000000000017E-2</v>
      </c>
      <c r="AO39" s="53">
        <f t="shared" si="18"/>
        <v>9.8425000000000151E-2</v>
      </c>
      <c r="AP39" s="3">
        <f t="shared" si="19"/>
        <v>9.8425000000000165E-2</v>
      </c>
      <c r="AQ39">
        <f t="shared" si="20"/>
        <v>28</v>
      </c>
      <c r="AR39" s="1">
        <f t="shared" si="21"/>
        <v>1794.6125535034134</v>
      </c>
      <c r="AS39" s="1">
        <f t="shared" si="35"/>
        <v>1385.3880813957792</v>
      </c>
      <c r="AT39" s="1">
        <f t="shared" si="36"/>
        <v>30.149652776187697</v>
      </c>
      <c r="AU39" s="1">
        <f t="shared" si="37"/>
        <v>61.07601141779422</v>
      </c>
    </row>
    <row r="40" spans="1:47" x14ac:dyDescent="0.25">
      <c r="A40">
        <v>29</v>
      </c>
      <c r="B40" s="1">
        <f t="shared" si="0"/>
        <v>1794.6125535034139</v>
      </c>
      <c r="C40" s="10">
        <f t="shared" si="22"/>
        <v>1.6070476683454133</v>
      </c>
      <c r="D40" s="1">
        <f t="shared" si="23"/>
        <v>1116.7139524561296</v>
      </c>
      <c r="E40" s="1"/>
      <c r="F40" s="1">
        <f t="shared" si="1"/>
        <v>1217.2182081771812</v>
      </c>
      <c r="G40" s="1">
        <f t="shared" si="2"/>
        <v>1956.127683318721</v>
      </c>
      <c r="H40" s="1"/>
      <c r="I40" s="1">
        <f t="shared" si="24"/>
        <v>20.798797364495414</v>
      </c>
      <c r="J40" s="1">
        <f t="shared" si="3"/>
        <v>33.42465880900108</v>
      </c>
      <c r="K40" s="9">
        <f t="shared" si="4"/>
        <v>0</v>
      </c>
      <c r="L40" s="9">
        <f t="shared" si="5"/>
        <v>0</v>
      </c>
      <c r="M40" s="9">
        <f t="shared" si="6"/>
        <v>2.7459874149480114E-2</v>
      </c>
      <c r="N40" s="1">
        <f t="shared" si="25"/>
        <v>1989.5523421277219</v>
      </c>
      <c r="O40" s="9"/>
      <c r="P40" s="53">
        <f t="shared" si="7"/>
        <v>1.8624999999999999E-2</v>
      </c>
      <c r="Q40" s="53">
        <f t="shared" si="26"/>
        <v>0.09</v>
      </c>
      <c r="R40" s="53">
        <f t="shared" si="27"/>
        <v>9.0000000000000135E-2</v>
      </c>
      <c r="S40" s="53">
        <f t="shared" si="8"/>
        <v>1.8624999999999999E-2</v>
      </c>
      <c r="T40" s="53">
        <f t="shared" si="9"/>
        <v>0.1086249999999999</v>
      </c>
      <c r="U40" s="3">
        <f t="shared" si="10"/>
        <v>0.10862499999999981</v>
      </c>
      <c r="W40" s="1">
        <f t="shared" si="11"/>
        <v>1385.3880813957792</v>
      </c>
      <c r="X40" s="10">
        <f t="shared" si="28"/>
        <v>3.5340368453792728</v>
      </c>
      <c r="Y40" s="1">
        <f t="shared" si="29"/>
        <v>392.01291384586551</v>
      </c>
      <c r="Z40" s="1"/>
      <c r="AA40" s="1">
        <f t="shared" si="38"/>
        <v>411.61355953815882</v>
      </c>
      <c r="AB40" s="1">
        <f t="shared" si="12"/>
        <v>1454.6574854655682</v>
      </c>
      <c r="AC40" s="1"/>
      <c r="AD40" s="1">
        <f t="shared" si="30"/>
        <v>18.983225352986043</v>
      </c>
      <c r="AE40" s="1">
        <f t="shared" si="13"/>
        <v>67.087417841590621</v>
      </c>
      <c r="AF40" s="9">
        <f t="shared" si="14"/>
        <v>0</v>
      </c>
      <c r="AG40" s="9">
        <f t="shared" si="15"/>
        <v>0</v>
      </c>
      <c r="AH40" s="9">
        <f t="shared" si="31"/>
        <v>0.16298641355951554</v>
      </c>
      <c r="AI40" s="1">
        <f t="shared" si="32"/>
        <v>1521.7449033071589</v>
      </c>
      <c r="AJ40" s="1"/>
      <c r="AK40" s="53">
        <f t="shared" si="16"/>
        <v>4.8425000000000017E-2</v>
      </c>
      <c r="AL40" s="53">
        <f t="shared" si="33"/>
        <v>5.0000000000000079E-2</v>
      </c>
      <c r="AM40" s="53">
        <f t="shared" si="34"/>
        <v>5.0000000000000031E-2</v>
      </c>
      <c r="AN40" s="53">
        <f t="shared" si="17"/>
        <v>4.842500000000001E-2</v>
      </c>
      <c r="AO40" s="53">
        <f t="shared" si="18"/>
        <v>9.8425000000000082E-2</v>
      </c>
      <c r="AP40" s="3">
        <f t="shared" si="19"/>
        <v>9.842500000000011E-2</v>
      </c>
      <c r="AQ40">
        <f t="shared" si="20"/>
        <v>29</v>
      </c>
      <c r="AR40" s="1">
        <f t="shared" si="21"/>
        <v>1989.5523421277219</v>
      </c>
      <c r="AS40" s="1">
        <f t="shared" si="35"/>
        <v>1521.7449033071589</v>
      </c>
      <c r="AT40" s="1">
        <f t="shared" si="36"/>
        <v>33.42465880900108</v>
      </c>
      <c r="AU40" s="1">
        <f t="shared" si="37"/>
        <v>67.087417841590621</v>
      </c>
    </row>
    <row r="41" spans="1:47" x14ac:dyDescent="0.25">
      <c r="A41">
        <v>30</v>
      </c>
      <c r="B41" s="1">
        <f t="shared" si="0"/>
        <v>1989.5523421277223</v>
      </c>
      <c r="C41" s="10">
        <f t="shared" si="22"/>
        <v>1.6345075424948934</v>
      </c>
      <c r="D41" s="1">
        <f t="shared" si="23"/>
        <v>1217.2182081771814</v>
      </c>
      <c r="E41" s="1"/>
      <c r="F41" s="1">
        <f t="shared" si="1"/>
        <v>1326.7678469131276</v>
      </c>
      <c r="G41" s="1">
        <f t="shared" si="2"/>
        <v>2168.6120529192171</v>
      </c>
      <c r="H41" s="1"/>
      <c r="I41" s="1">
        <f t="shared" si="24"/>
        <v>22.670689127300001</v>
      </c>
      <c r="J41" s="1">
        <f t="shared" si="3"/>
        <v>37.055412372128821</v>
      </c>
      <c r="K41" s="9">
        <f t="shared" si="4"/>
        <v>0</v>
      </c>
      <c r="L41" s="9">
        <f t="shared" si="5"/>
        <v>0</v>
      </c>
      <c r="M41" s="9">
        <f t="shared" si="6"/>
        <v>2.7929085301804941E-2</v>
      </c>
      <c r="N41" s="1">
        <f t="shared" si="25"/>
        <v>2205.6674652913462</v>
      </c>
      <c r="O41" s="9"/>
      <c r="P41" s="53">
        <f t="shared" si="7"/>
        <v>1.8624999999999999E-2</v>
      </c>
      <c r="Q41" s="53">
        <f t="shared" si="26"/>
        <v>0.09</v>
      </c>
      <c r="R41" s="53">
        <f t="shared" si="27"/>
        <v>9.0000000000000094E-2</v>
      </c>
      <c r="S41" s="53">
        <f t="shared" si="8"/>
        <v>1.8624999999999996E-2</v>
      </c>
      <c r="T41" s="53">
        <f t="shared" si="9"/>
        <v>0.10862499999999989</v>
      </c>
      <c r="U41" s="3">
        <f t="shared" si="10"/>
        <v>0.10862499999999999</v>
      </c>
      <c r="W41" s="1">
        <f t="shared" si="11"/>
        <v>1521.7449033071589</v>
      </c>
      <c r="X41" s="10">
        <f t="shared" si="28"/>
        <v>3.6970232589387884</v>
      </c>
      <c r="Y41" s="1">
        <f t="shared" si="29"/>
        <v>411.61355953815882</v>
      </c>
      <c r="Z41" s="1"/>
      <c r="AA41" s="1">
        <f t="shared" si="38"/>
        <v>432.19423751506679</v>
      </c>
      <c r="AB41" s="1">
        <f t="shared" si="12"/>
        <v>1597.832148472517</v>
      </c>
      <c r="AC41" s="1"/>
      <c r="AD41" s="1">
        <f t="shared" si="30"/>
        <v>19.932386620635345</v>
      </c>
      <c r="AE41" s="1">
        <f t="shared" si="13"/>
        <v>73.69049694264919</v>
      </c>
      <c r="AF41" s="9">
        <f t="shared" si="14"/>
        <v>0</v>
      </c>
      <c r="AG41" s="9">
        <f t="shared" si="15"/>
        <v>0</v>
      </c>
      <c r="AH41" s="9">
        <f t="shared" si="31"/>
        <v>0.17050319172772463</v>
      </c>
      <c r="AI41" s="1">
        <f t="shared" si="32"/>
        <v>1671.5226454151662</v>
      </c>
      <c r="AJ41" s="1"/>
      <c r="AK41" s="53">
        <f t="shared" si="16"/>
        <v>4.842500000000001E-2</v>
      </c>
      <c r="AL41" s="53">
        <f t="shared" si="33"/>
        <v>4.9999999999999989E-2</v>
      </c>
      <c r="AM41" s="53">
        <f t="shared" si="34"/>
        <v>5.0000000000000093E-2</v>
      </c>
      <c r="AN41" s="53">
        <f t="shared" si="17"/>
        <v>4.8425000000000017E-2</v>
      </c>
      <c r="AO41" s="53">
        <f t="shared" si="18"/>
        <v>9.8425000000000137E-2</v>
      </c>
      <c r="AP41" s="3">
        <f t="shared" si="19"/>
        <v>9.8425000000000096E-2</v>
      </c>
      <c r="AQ41">
        <f t="shared" si="20"/>
        <v>30</v>
      </c>
      <c r="AR41" s="1">
        <f t="shared" si="21"/>
        <v>2205.6674652913462</v>
      </c>
      <c r="AS41" s="1">
        <f t="shared" si="35"/>
        <v>1671.5226454151662</v>
      </c>
      <c r="AT41" s="1">
        <f t="shared" si="36"/>
        <v>37.055412372128821</v>
      </c>
      <c r="AU41" s="1">
        <f t="shared" si="37"/>
        <v>73.69049694264919</v>
      </c>
    </row>
    <row r="42" spans="1:47" x14ac:dyDescent="0.25">
      <c r="B42" s="1"/>
      <c r="C42" s="10"/>
      <c r="D42" s="1"/>
      <c r="E42" s="1"/>
      <c r="F42" s="1"/>
      <c r="G42" s="1"/>
      <c r="H42" s="1"/>
      <c r="I42" s="1"/>
      <c r="J42" s="1"/>
      <c r="K42" s="1"/>
      <c r="L42" s="9"/>
      <c r="M42" s="9"/>
      <c r="N42" s="1"/>
      <c r="O42" s="9"/>
      <c r="P42" s="53"/>
      <c r="Q42" s="53"/>
      <c r="R42" s="53"/>
      <c r="S42" s="53"/>
      <c r="T42" s="53"/>
    </row>
    <row r="43" spans="1:47" x14ac:dyDescent="0.25">
      <c r="B43" s="1"/>
      <c r="C43" s="10"/>
      <c r="D43" s="1"/>
      <c r="E43" s="1"/>
      <c r="F43" s="1"/>
      <c r="G43" s="1"/>
      <c r="H43" s="1"/>
      <c r="I43" s="1"/>
      <c r="J43" s="1"/>
      <c r="K43" s="1"/>
      <c r="L43" s="9"/>
      <c r="M43" s="9"/>
      <c r="N43" s="1"/>
      <c r="O43" s="9"/>
      <c r="P43" s="53"/>
      <c r="Q43" s="53"/>
      <c r="R43" s="53"/>
      <c r="S43" s="53"/>
      <c r="T43" s="53"/>
    </row>
    <row r="44" spans="1:47" x14ac:dyDescent="0.25">
      <c r="B44" s="1"/>
      <c r="C44" s="10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9"/>
      <c r="P44" s="53"/>
      <c r="Q44" s="53"/>
      <c r="R44" s="53"/>
      <c r="S44" s="53"/>
      <c r="T44" s="53"/>
    </row>
    <row r="45" spans="1:47" x14ac:dyDescent="0.25">
      <c r="B45" s="1"/>
      <c r="C45" s="10"/>
      <c r="D45" s="1"/>
      <c r="E45" s="1"/>
      <c r="F45" s="1"/>
      <c r="G45" s="1"/>
      <c r="H45" s="1"/>
      <c r="I45" s="1"/>
      <c r="J45" s="1"/>
      <c r="K45" s="1"/>
      <c r="L45" s="9"/>
      <c r="M45" s="9"/>
      <c r="N45" s="1"/>
      <c r="O45" s="9"/>
      <c r="P45" s="53"/>
      <c r="Q45" s="53"/>
      <c r="R45" s="53"/>
      <c r="S45" s="53"/>
      <c r="T45" s="53"/>
    </row>
    <row r="46" spans="1:47" x14ac:dyDescent="0.25">
      <c r="B46" s="1"/>
      <c r="C46" s="10"/>
      <c r="D46" s="1"/>
      <c r="E46" s="1"/>
      <c r="F46" s="1"/>
      <c r="G46" s="1"/>
      <c r="H46" s="1"/>
      <c r="I46" s="1"/>
      <c r="J46" s="1"/>
      <c r="K46" s="1"/>
      <c r="L46" s="9"/>
      <c r="M46" s="9"/>
      <c r="N46" s="1"/>
      <c r="O46" s="9"/>
      <c r="P46" s="53"/>
      <c r="Q46" s="53"/>
      <c r="R46" s="53"/>
      <c r="S46" s="53"/>
      <c r="T46" s="53"/>
    </row>
    <row r="47" spans="1:47" x14ac:dyDescent="0.25">
      <c r="B47" s="1"/>
      <c r="C47" s="10"/>
      <c r="D47" s="1"/>
      <c r="E47" s="1"/>
      <c r="F47" s="1"/>
      <c r="G47" s="1"/>
      <c r="H47" s="1"/>
      <c r="I47" s="1"/>
      <c r="J47" s="1"/>
      <c r="K47" s="1"/>
      <c r="L47" s="9"/>
      <c r="M47" s="9"/>
      <c r="N47" s="1"/>
      <c r="O47" s="9"/>
      <c r="P47" s="53"/>
      <c r="Q47" s="53"/>
      <c r="R47" s="53"/>
      <c r="S47" s="53"/>
      <c r="T47" s="53"/>
    </row>
    <row r="48" spans="1:47" x14ac:dyDescent="0.25">
      <c r="B48" s="1"/>
      <c r="C48" s="10"/>
      <c r="D48" s="1"/>
      <c r="E48" s="1"/>
      <c r="F48" s="1"/>
      <c r="G48" s="1"/>
      <c r="H48" s="1"/>
      <c r="I48" s="1"/>
      <c r="J48" s="1"/>
      <c r="K48" s="1"/>
      <c r="L48" s="9"/>
      <c r="M48" s="9"/>
      <c r="N48" s="1"/>
      <c r="O48" s="9"/>
      <c r="P48" s="53"/>
      <c r="Q48" s="53"/>
      <c r="R48" s="53"/>
      <c r="S48" s="53"/>
      <c r="T48" s="53"/>
    </row>
    <row r="49" spans="2:20" x14ac:dyDescent="0.25">
      <c r="B49" s="1"/>
      <c r="C49" s="10"/>
      <c r="D49" s="1"/>
      <c r="E49" s="1"/>
      <c r="F49" s="1"/>
      <c r="G49" s="1"/>
      <c r="H49" s="1"/>
      <c r="I49" s="1"/>
      <c r="J49" s="1"/>
      <c r="K49" s="1"/>
      <c r="L49" s="9"/>
      <c r="M49" s="9"/>
      <c r="N49" s="1"/>
      <c r="O49" s="9"/>
      <c r="P49" s="53"/>
      <c r="Q49" s="53"/>
      <c r="R49" s="53"/>
      <c r="S49" s="53"/>
      <c r="T49" s="53"/>
    </row>
    <row r="50" spans="2:20" x14ac:dyDescent="0.25">
      <c r="B50" s="1"/>
      <c r="C50" s="10"/>
      <c r="D50" s="1"/>
      <c r="E50" s="1"/>
      <c r="F50" s="1"/>
      <c r="G50" s="1"/>
      <c r="H50" s="1"/>
      <c r="I50" s="1"/>
      <c r="J50" s="1"/>
      <c r="K50" s="1"/>
      <c r="L50" s="9"/>
      <c r="M50" s="9"/>
      <c r="N50" s="1"/>
      <c r="O50" s="9"/>
      <c r="P50" s="53"/>
      <c r="Q50" s="53"/>
      <c r="R50" s="53"/>
      <c r="S50" s="53"/>
      <c r="T50" s="53"/>
    </row>
    <row r="51" spans="2:20" x14ac:dyDescent="0.25">
      <c r="B51" s="1"/>
      <c r="C51" s="10"/>
      <c r="D51" s="1"/>
      <c r="E51" s="1"/>
      <c r="F51" s="1"/>
      <c r="G51" s="1"/>
      <c r="H51" s="1"/>
      <c r="I51" s="1"/>
      <c r="J51" s="1"/>
      <c r="K51" s="1"/>
      <c r="L51" s="9"/>
      <c r="M51" s="9"/>
      <c r="N51" s="1"/>
      <c r="O51" s="9"/>
      <c r="P51" s="53"/>
      <c r="Q51" s="53"/>
      <c r="R51" s="53"/>
      <c r="S51" s="53"/>
      <c r="T51" s="53"/>
    </row>
    <row r="52" spans="2:20" x14ac:dyDescent="0.25">
      <c r="B52" s="1"/>
      <c r="C52" s="10"/>
      <c r="D52" s="1"/>
      <c r="E52" s="1"/>
      <c r="F52" s="1"/>
      <c r="G52" s="1"/>
      <c r="H52" s="1"/>
      <c r="I52" s="1"/>
      <c r="J52" s="1"/>
      <c r="K52" s="1"/>
      <c r="L52" s="9"/>
      <c r="M52" s="9"/>
      <c r="N52" s="9"/>
      <c r="O52" s="9"/>
      <c r="P52" s="54"/>
      <c r="Q52" s="53"/>
      <c r="R52" s="53"/>
      <c r="S52" s="53"/>
    </row>
    <row r="53" spans="2:20" x14ac:dyDescent="0.25">
      <c r="B53" s="1"/>
      <c r="C53" s="10"/>
      <c r="D53" s="1"/>
      <c r="E53" s="1"/>
      <c r="F53" s="1"/>
      <c r="G53" s="1"/>
      <c r="H53" s="1"/>
      <c r="I53" s="1"/>
      <c r="J53" s="1"/>
      <c r="K53" s="1"/>
      <c r="L53" s="9"/>
      <c r="M53" s="9"/>
      <c r="N53" s="9"/>
      <c r="O53" s="9"/>
      <c r="P53" s="54"/>
      <c r="Q53" s="53"/>
      <c r="R53" s="53"/>
      <c r="S53" s="53"/>
    </row>
    <row r="54" spans="2:20" x14ac:dyDescent="0.25">
      <c r="B54" s="1"/>
      <c r="C54" s="10"/>
      <c r="D54" s="1"/>
      <c r="E54" s="1"/>
      <c r="F54" s="1"/>
      <c r="G54" s="1"/>
      <c r="H54" s="1"/>
      <c r="I54" s="1"/>
      <c r="J54" s="1"/>
      <c r="K54" s="1"/>
      <c r="L54" s="9"/>
      <c r="M54" s="9"/>
      <c r="N54" s="9"/>
      <c r="O54" s="9"/>
      <c r="P54" s="54"/>
      <c r="Q54" s="53"/>
      <c r="R54" s="53"/>
      <c r="S54" s="53"/>
    </row>
    <row r="55" spans="2:20" x14ac:dyDescent="0.25">
      <c r="B55" s="1"/>
      <c r="C55" s="10"/>
      <c r="D55" s="1"/>
      <c r="E55" s="1"/>
      <c r="F55" s="1"/>
      <c r="G55" s="1"/>
      <c r="H55" s="1"/>
      <c r="I55" s="1"/>
      <c r="J55" s="1"/>
      <c r="K55" s="1"/>
      <c r="L55" s="9"/>
      <c r="M55" s="9"/>
      <c r="N55" s="9"/>
      <c r="O55" s="9"/>
      <c r="P55" s="54"/>
      <c r="Q55" s="53"/>
      <c r="R55" s="53"/>
      <c r="S55" s="53"/>
    </row>
    <row r="56" spans="2:20" x14ac:dyDescent="0.25">
      <c r="B56" s="1"/>
      <c r="C56" s="10"/>
      <c r="D56" s="1"/>
      <c r="E56" s="1"/>
      <c r="F56" s="1"/>
      <c r="G56" s="1"/>
      <c r="H56" s="1"/>
      <c r="I56" s="1"/>
      <c r="J56" s="1"/>
      <c r="K56" s="1"/>
      <c r="L56" s="9"/>
      <c r="M56" s="9"/>
      <c r="N56" s="9"/>
      <c r="O56" s="9"/>
      <c r="P56" s="54"/>
      <c r="Q56" s="53"/>
      <c r="R56" s="53"/>
      <c r="S56" s="5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Alkuperäinen</vt:lpstr>
      <vt:lpstr>Korjattu</vt:lpstr>
      <vt:lpstr>Lähdeverolla</vt:lpstr>
      <vt:lpstr>Osinko vs Indeksi</vt:lpstr>
      <vt:lpstr>Osinko vs Indeksi - sama tuotto</vt:lpstr>
      <vt:lpstr>Yield vs Growth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2015-06-15T17:38:01Z</dcterms:created>
  <dcterms:modified xsi:type="dcterms:W3CDTF">2015-08-22T16:09:29Z</dcterms:modified>
</cp:coreProperties>
</file>