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05" yWindow="170" windowWidth="20749" windowHeight="7423"/>
  </bookViews>
  <sheets>
    <sheet name="Ruokapäiväkirja_www.pohatta.com" sheetId="1" r:id="rId1"/>
  </sheets>
  <calcPr calcId="152511"/>
</workbook>
</file>

<file path=xl/calcChain.xml><?xml version="1.0" encoding="utf-8"?>
<calcChain xmlns="http://schemas.openxmlformats.org/spreadsheetml/2006/main">
  <c r="K81" i="1" l="1"/>
  <c r="C189" i="1" s="1"/>
  <c r="E189" i="1" s="1"/>
  <c r="E241" i="1"/>
  <c r="K80" i="1"/>
  <c r="C326" i="1"/>
  <c r="K79" i="1"/>
  <c r="C324" i="1" s="1"/>
  <c r="J33" i="1" l="1"/>
  <c r="K78" i="1"/>
  <c r="C296" i="1" s="1"/>
  <c r="E296" i="1" s="1"/>
  <c r="E328" i="1" s="1"/>
  <c r="C329" i="1" s="1"/>
  <c r="C334" i="1" s="1"/>
  <c r="B283" i="1"/>
  <c r="K77" i="1" l="1"/>
  <c r="B256" i="1"/>
  <c r="C256" i="1" s="1"/>
  <c r="B245" i="1"/>
  <c r="K76" i="1"/>
  <c r="J4" i="1"/>
  <c r="K75" i="1"/>
  <c r="K74" i="1"/>
  <c r="C273" i="1" s="1"/>
  <c r="K73" i="1"/>
  <c r="C267" i="1" s="1"/>
  <c r="K72" i="1"/>
  <c r="C269" i="1" s="1"/>
  <c r="K71" i="1"/>
  <c r="K70" i="1"/>
  <c r="C268" i="1" s="1"/>
  <c r="K69" i="1"/>
  <c r="K68" i="1"/>
  <c r="C239" i="1"/>
  <c r="C230" i="1"/>
  <c r="C248" i="1" l="1"/>
  <c r="C234" i="1"/>
  <c r="C245" i="1"/>
  <c r="C252" i="1"/>
  <c r="C232" i="1"/>
  <c r="C272" i="1"/>
  <c r="C253" i="1"/>
  <c r="C279" i="1"/>
  <c r="C288" i="1"/>
  <c r="C231" i="1"/>
  <c r="C229" i="1"/>
  <c r="C266" i="1"/>
  <c r="C233" i="1"/>
  <c r="C237" i="1"/>
  <c r="C264" i="1"/>
  <c r="C265" i="1"/>
  <c r="C251" i="1"/>
  <c r="C255" i="1"/>
  <c r="I26" i="1"/>
  <c r="I64" i="1"/>
  <c r="I67" i="1"/>
  <c r="K67" i="1" s="1"/>
  <c r="K66" i="1"/>
  <c r="C201" i="1" s="1"/>
  <c r="K65" i="1"/>
  <c r="O88" i="1" l="1"/>
  <c r="K63" i="1"/>
  <c r="O84" i="1" s="1"/>
  <c r="B186" i="1"/>
  <c r="I59" i="1"/>
  <c r="I55" i="1"/>
  <c r="I53" i="1"/>
  <c r="I62" i="1"/>
  <c r="J61" i="1" l="1"/>
  <c r="K61" i="1" s="1"/>
  <c r="C184" i="1" l="1"/>
  <c r="C185" i="1"/>
  <c r="C172" i="1"/>
  <c r="K60" i="1" l="1"/>
  <c r="C148" i="1" s="1"/>
  <c r="J54" i="1"/>
  <c r="J17" i="1"/>
  <c r="J36" i="1"/>
  <c r="K58" i="1"/>
  <c r="O65" i="1" s="1"/>
  <c r="J12" i="1"/>
  <c r="K57" i="1"/>
  <c r="J52" i="1"/>
  <c r="J19" i="1"/>
  <c r="C163" i="1" l="1"/>
  <c r="C159" i="1"/>
  <c r="C198" i="1"/>
  <c r="C168" i="1"/>
  <c r="C154" i="1"/>
  <c r="C151" i="1"/>
  <c r="K56" i="1"/>
  <c r="K54" i="1"/>
  <c r="O60" i="1" s="1"/>
  <c r="J53" i="1" s="1"/>
  <c r="K53" i="1" s="1"/>
  <c r="K52" i="1"/>
  <c r="O57" i="1" s="1"/>
  <c r="C130" i="1" l="1"/>
  <c r="C290" i="1"/>
  <c r="C281" i="1"/>
  <c r="C222" i="1"/>
  <c r="C316" i="1"/>
  <c r="C304" i="1"/>
  <c r="C300" i="1"/>
  <c r="C215" i="1"/>
  <c r="C242" i="1"/>
  <c r="C164" i="1"/>
  <c r="C181" i="1"/>
  <c r="C141" i="1"/>
  <c r="C157" i="1"/>
  <c r="C137" i="1"/>
  <c r="C139" i="1"/>
  <c r="N51" i="1"/>
  <c r="I51" i="1" s="1"/>
  <c r="K50" i="1"/>
  <c r="K49" i="1"/>
  <c r="O50" i="1" s="1"/>
  <c r="K48" i="1"/>
  <c r="K47" i="1"/>
  <c r="O52" i="1" s="1"/>
  <c r="K46" i="1"/>
  <c r="C118" i="1" s="1"/>
  <c r="K45" i="1"/>
  <c r="K44" i="1"/>
  <c r="C322" i="1" s="1"/>
  <c r="O49" i="1" l="1"/>
  <c r="C270" i="1"/>
  <c r="C236" i="1"/>
  <c r="O51" i="1"/>
  <c r="I42" i="1"/>
  <c r="O53" i="1" l="1"/>
  <c r="J51" i="1" s="1"/>
  <c r="K51" i="1" s="1"/>
  <c r="C119" i="1" s="1"/>
  <c r="O45" i="1"/>
  <c r="J42" i="1" s="1"/>
  <c r="K42" i="1" s="1"/>
  <c r="C122" i="1" s="1"/>
  <c r="K41" i="1"/>
  <c r="O56" i="1" s="1"/>
  <c r="O58" i="1" s="1"/>
  <c r="J55" i="1" s="1"/>
  <c r="K55" i="1" s="1"/>
  <c r="K40" i="1"/>
  <c r="I37" i="1"/>
  <c r="C283" i="1" l="1"/>
  <c r="C317" i="1"/>
  <c r="C305" i="1"/>
  <c r="C301" i="1"/>
  <c r="C180" i="1"/>
  <c r="C243" i="1"/>
  <c r="C158" i="1"/>
  <c r="C165" i="1"/>
  <c r="C142" i="1"/>
  <c r="C140" i="1"/>
  <c r="C113" i="1"/>
  <c r="C116" i="1"/>
  <c r="K39" i="1" l="1"/>
  <c r="K38" i="1"/>
  <c r="C92" i="1" s="1"/>
  <c r="K36" i="1"/>
  <c r="K35" i="1"/>
  <c r="O89" i="1" l="1"/>
  <c r="O90" i="1" s="1"/>
  <c r="C287" i="1"/>
  <c r="C293" i="1"/>
  <c r="C286" i="1"/>
  <c r="C292" i="1"/>
  <c r="C277" i="1"/>
  <c r="C227" i="1"/>
  <c r="C205" i="1"/>
  <c r="C174" i="1"/>
  <c r="C177" i="1"/>
  <c r="C191" i="1"/>
  <c r="C161" i="1"/>
  <c r="C145" i="1"/>
  <c r="O63" i="1"/>
  <c r="O80" i="1"/>
  <c r="O42" i="1"/>
  <c r="C179" i="1"/>
  <c r="C147" i="1"/>
  <c r="C123" i="1"/>
  <c r="C109" i="1"/>
  <c r="C99" i="1"/>
  <c r="C90" i="1"/>
  <c r="C125" i="1"/>
  <c r="C111" i="1"/>
  <c r="C101" i="1"/>
  <c r="I34" i="1" l="1"/>
  <c r="K33" i="1"/>
  <c r="K32" i="1"/>
  <c r="O74" i="1" s="1"/>
  <c r="K31" i="1"/>
  <c r="K30" i="1"/>
  <c r="O34" i="1" s="1"/>
  <c r="K29" i="1"/>
  <c r="O37" i="1" s="1"/>
  <c r="I28" i="1"/>
  <c r="K27" i="1"/>
  <c r="O28" i="1" s="1"/>
  <c r="O35" i="1" l="1"/>
  <c r="C313" i="1"/>
  <c r="C308" i="1"/>
  <c r="C66" i="1"/>
  <c r="C247" i="1"/>
  <c r="C258" i="1"/>
  <c r="C67" i="1"/>
  <c r="C199" i="1"/>
  <c r="C169" i="1"/>
  <c r="C156" i="1"/>
  <c r="C153" i="1"/>
  <c r="O33" i="1"/>
  <c r="O75" i="1"/>
  <c r="C62" i="1"/>
  <c r="C61" i="1"/>
  <c r="K25" i="1"/>
  <c r="O40" i="1" s="1"/>
  <c r="J11" i="1"/>
  <c r="K24" i="1"/>
  <c r="K23" i="1"/>
  <c r="K22" i="1"/>
  <c r="O29" i="1" s="1"/>
  <c r="K21" i="1"/>
  <c r="O78" i="1" s="1"/>
  <c r="K20" i="1"/>
  <c r="K19" i="1"/>
  <c r="C323" i="1" s="1"/>
  <c r="I15" i="1"/>
  <c r="C307" i="1" l="1"/>
  <c r="C310" i="1"/>
  <c r="C53" i="1"/>
  <c r="O68" i="1"/>
  <c r="O82" i="1"/>
  <c r="O83" i="1"/>
  <c r="C195" i="1"/>
  <c r="O64" i="1"/>
  <c r="O20" i="1"/>
  <c r="C136" i="1"/>
  <c r="C83" i="1"/>
  <c r="C75" i="1"/>
  <c r="C59" i="1"/>
  <c r="O46" i="1"/>
  <c r="J43" i="1" s="1"/>
  <c r="K43" i="1" s="1"/>
  <c r="O25" i="1"/>
  <c r="C128" i="1"/>
  <c r="O21" i="1"/>
  <c r="C105" i="1"/>
  <c r="C102" i="1"/>
  <c r="C95" i="1"/>
  <c r="C93" i="1"/>
  <c r="O17" i="1"/>
  <c r="C289" i="1" l="1"/>
  <c r="D290" i="1" s="1"/>
  <c r="C280" i="1"/>
  <c r="C121" i="1"/>
  <c r="C112" i="1"/>
  <c r="C115" i="1"/>
  <c r="B43" i="1"/>
  <c r="K18" i="1" l="1"/>
  <c r="K17" i="1"/>
  <c r="C325" i="1" l="1"/>
  <c r="C318" i="1"/>
  <c r="C221" i="1"/>
  <c r="C218" i="1"/>
  <c r="O66" i="1"/>
  <c r="O81" i="1"/>
  <c r="C171" i="1"/>
  <c r="C150" i="1"/>
  <c r="C51" i="1"/>
  <c r="C114" i="1"/>
  <c r="C104" i="1"/>
  <c r="C84" i="1"/>
  <c r="C78" i="1"/>
  <c r="C74" i="1"/>
  <c r="C37" i="1"/>
  <c r="O43" i="1"/>
  <c r="O26" i="1"/>
  <c r="O18" i="1"/>
  <c r="C36" i="1"/>
  <c r="N7" i="1" l="1"/>
  <c r="N13" i="1" s="1"/>
  <c r="N3" i="1"/>
  <c r="N12" i="1" s="1"/>
  <c r="N6" i="1"/>
  <c r="K14" i="1"/>
  <c r="K13" i="1"/>
  <c r="K12" i="1"/>
  <c r="K11" i="1"/>
  <c r="K10" i="1"/>
  <c r="C8" i="1" s="1"/>
  <c r="C319" i="1" l="1"/>
  <c r="C294" i="1"/>
  <c r="C309" i="1"/>
  <c r="C260" i="1"/>
  <c r="C220" i="1"/>
  <c r="C271" i="1"/>
  <c r="C250" i="1"/>
  <c r="C235" i="1"/>
  <c r="C311" i="1"/>
  <c r="C295" i="1"/>
  <c r="C306" i="1"/>
  <c r="C284" i="1"/>
  <c r="C314" i="1"/>
  <c r="C261" i="1"/>
  <c r="C302" i="1"/>
  <c r="C244" i="1"/>
  <c r="D245" i="1" s="1"/>
  <c r="C216" i="1"/>
  <c r="C219" i="1"/>
  <c r="C249" i="1"/>
  <c r="C259" i="1"/>
  <c r="C183" i="1"/>
  <c r="C274" i="1"/>
  <c r="C254" i="1"/>
  <c r="C238" i="1"/>
  <c r="C217" i="1"/>
  <c r="C15" i="1"/>
  <c r="O67" i="1"/>
  <c r="O69" i="1" s="1"/>
  <c r="J59" i="1" s="1"/>
  <c r="K59" i="1" s="1"/>
  <c r="C167" i="1" s="1"/>
  <c r="O79" i="1"/>
  <c r="O85" i="1" s="1"/>
  <c r="J64" i="1" s="1"/>
  <c r="K64" i="1" s="1"/>
  <c r="O72" i="1"/>
  <c r="C194" i="1"/>
  <c r="O6" i="1"/>
  <c r="C200" i="1"/>
  <c r="C196" i="1"/>
  <c r="C182" i="1"/>
  <c r="C170" i="1"/>
  <c r="C166" i="1"/>
  <c r="C155" i="1"/>
  <c r="C152" i="1"/>
  <c r="C52" i="1"/>
  <c r="C135" i="1"/>
  <c r="C126" i="1"/>
  <c r="C82" i="1"/>
  <c r="C73" i="1"/>
  <c r="O36" i="1"/>
  <c r="O38" i="1" s="1"/>
  <c r="J34" i="1" s="1"/>
  <c r="K34" i="1" s="1"/>
  <c r="C57" i="1"/>
  <c r="C50" i="1"/>
  <c r="C47" i="1"/>
  <c r="C35" i="1"/>
  <c r="C143" i="1"/>
  <c r="C127" i="1"/>
  <c r="C138" i="1"/>
  <c r="C81" i="1"/>
  <c r="C16" i="1"/>
  <c r="O8" i="1"/>
  <c r="O41" i="1"/>
  <c r="O44" i="1" s="1"/>
  <c r="J37" i="1" s="1"/>
  <c r="K37" i="1" s="1"/>
  <c r="O27" i="1"/>
  <c r="O30" i="1" s="1"/>
  <c r="J28" i="1" s="1"/>
  <c r="K28" i="1" s="1"/>
  <c r="C76" i="1" s="1"/>
  <c r="O19" i="1"/>
  <c r="O22" i="1" s="1"/>
  <c r="J26" i="1" s="1"/>
  <c r="K26" i="1" s="1"/>
  <c r="O5" i="1"/>
  <c r="C44" i="1"/>
  <c r="C30" i="1"/>
  <c r="C45" i="1"/>
  <c r="C33" i="1"/>
  <c r="C24" i="1"/>
  <c r="C31" i="1"/>
  <c r="C21" i="1"/>
  <c r="C19" i="1"/>
  <c r="K9" i="1"/>
  <c r="K8" i="1"/>
  <c r="C282" i="1" s="1"/>
  <c r="K7" i="1"/>
  <c r="C303" i="1" l="1"/>
  <c r="C211" i="1"/>
  <c r="D256" i="1"/>
  <c r="D296" i="1"/>
  <c r="C149" i="1"/>
  <c r="C223" i="1"/>
  <c r="C210" i="1"/>
  <c r="C206" i="1"/>
  <c r="C202" i="1"/>
  <c r="C197" i="1"/>
  <c r="D143" i="1"/>
  <c r="C17" i="1"/>
  <c r="C129" i="1"/>
  <c r="C117" i="1"/>
  <c r="C107" i="1"/>
  <c r="C97" i="1"/>
  <c r="C88" i="1"/>
  <c r="C77" i="1"/>
  <c r="C48" i="1"/>
  <c r="C34" i="1"/>
  <c r="C64" i="1"/>
  <c r="C63" i="1"/>
  <c r="C65" i="1"/>
  <c r="C60" i="1"/>
  <c r="C79" i="1"/>
  <c r="C69" i="1"/>
  <c r="C87" i="1"/>
  <c r="C106" i="1"/>
  <c r="C103" i="1"/>
  <c r="C94" i="1"/>
  <c r="C96" i="1"/>
  <c r="O7" i="1"/>
  <c r="O13" i="1"/>
  <c r="O3" i="1"/>
  <c r="O12" i="1"/>
  <c r="K6" i="1"/>
  <c r="K5" i="1"/>
  <c r="C298" i="1" l="1"/>
  <c r="C262" i="1"/>
  <c r="C224" i="1"/>
  <c r="D225" i="1" s="1"/>
  <c r="C212" i="1"/>
  <c r="C299" i="1"/>
  <c r="C263" i="1"/>
  <c r="C315" i="1"/>
  <c r="C225" i="1"/>
  <c r="C213" i="1"/>
  <c r="C207" i="1"/>
  <c r="C187" i="1"/>
  <c r="C208" i="1"/>
  <c r="C188" i="1"/>
  <c r="C85" i="1"/>
  <c r="C71" i="1"/>
  <c r="C38" i="1"/>
  <c r="C86" i="1"/>
  <c r="C72" i="1"/>
  <c r="C39" i="1"/>
  <c r="C12" i="1"/>
  <c r="C27" i="1"/>
  <c r="C13" i="1"/>
  <c r="C28" i="1"/>
  <c r="O14" i="1"/>
  <c r="J16" i="1" s="1"/>
  <c r="K16" i="1" s="1"/>
  <c r="C32" i="1" s="1"/>
  <c r="K4" i="1"/>
  <c r="K3" i="1"/>
  <c r="C42" i="1" s="1"/>
  <c r="D311" i="1" l="1"/>
  <c r="C228" i="1"/>
  <c r="D239" i="1" s="1"/>
  <c r="C321" i="1"/>
  <c r="C320" i="1"/>
  <c r="C275" i="1"/>
  <c r="D275" i="1" s="1"/>
  <c r="C278" i="1"/>
  <c r="D284" i="1" s="1"/>
  <c r="C209" i="1"/>
  <c r="D213" i="1" s="1"/>
  <c r="C203" i="1"/>
  <c r="C193" i="1"/>
  <c r="C178" i="1"/>
  <c r="C192" i="1"/>
  <c r="O73" i="1"/>
  <c r="O76" i="1" s="1"/>
  <c r="J62" i="1" s="1"/>
  <c r="K62" i="1" s="1"/>
  <c r="C186" i="1" s="1"/>
  <c r="C175" i="1"/>
  <c r="C162" i="1"/>
  <c r="D172" i="1" s="1"/>
  <c r="C146" i="1"/>
  <c r="D159" i="1" s="1"/>
  <c r="D79" i="1"/>
  <c r="D88" i="1"/>
  <c r="C124" i="1"/>
  <c r="D130" i="1" s="1"/>
  <c r="C110" i="1"/>
  <c r="D119" i="1" s="1"/>
  <c r="C26" i="1"/>
  <c r="C100" i="1"/>
  <c r="D107" i="1" s="1"/>
  <c r="C91" i="1"/>
  <c r="D97" i="1" s="1"/>
  <c r="C68" i="1"/>
  <c r="C58" i="1"/>
  <c r="C43" i="1"/>
  <c r="C40" i="1"/>
  <c r="C10" i="1"/>
  <c r="C25" i="1"/>
  <c r="C14" i="1"/>
  <c r="C29" i="1"/>
  <c r="O4" i="1"/>
  <c r="C11" i="1"/>
  <c r="D189" i="1" l="1"/>
  <c r="D326" i="1"/>
  <c r="D203" i="1"/>
  <c r="D69" i="1"/>
  <c r="O9" i="1"/>
  <c r="J15" i="1" s="1"/>
  <c r="K15" i="1" s="1"/>
  <c r="C49" i="1" l="1"/>
  <c r="C46" i="1"/>
  <c r="C23" i="1"/>
  <c r="D40" i="1" s="1"/>
  <c r="C18" i="1"/>
  <c r="C20" i="1"/>
  <c r="C328" i="1" l="1"/>
  <c r="D53" i="1"/>
  <c r="D21" i="1"/>
  <c r="D328" i="1" s="1"/>
  <c r="C331" i="1" s="1"/>
  <c r="C330" i="1" l="1"/>
  <c r="C333" i="1" s="1"/>
  <c r="C335" i="1" s="1"/>
  <c r="C336" i="1" s="1"/>
</calcChain>
</file>

<file path=xl/sharedStrings.xml><?xml version="1.0" encoding="utf-8"?>
<sst xmlns="http://schemas.openxmlformats.org/spreadsheetml/2006/main" count="464" uniqueCount="135">
  <si>
    <t>Maito</t>
  </si>
  <si>
    <t>Mysli</t>
  </si>
  <si>
    <t>Ostetut</t>
  </si>
  <si>
    <t>Hinta (€)</t>
  </si>
  <si>
    <t>Näkkäri</t>
  </si>
  <si>
    <t>Levite</t>
  </si>
  <si>
    <t>Makaroni</t>
  </si>
  <si>
    <t>Sekajuomatiiviste</t>
  </si>
  <si>
    <t>Soijarouhe</t>
  </si>
  <si>
    <t>öljy</t>
  </si>
  <si>
    <t>kananmuna</t>
  </si>
  <si>
    <t>paino g/kpl</t>
  </si>
  <si>
    <t>Hinta/g/kpl</t>
  </si>
  <si>
    <t>Muut</t>
  </si>
  <si>
    <t>Öljy</t>
  </si>
  <si>
    <t>alku</t>
  </si>
  <si>
    <t>loppu</t>
  </si>
  <si>
    <t>sipuli</t>
  </si>
  <si>
    <t>juusto</t>
  </si>
  <si>
    <t>ketsuppi</t>
  </si>
  <si>
    <t>Soijamakaronilaatikko</t>
  </si>
  <si>
    <t>Ruuat</t>
  </si>
  <si>
    <t>soijamakaronilaatikko</t>
  </si>
  <si>
    <t>hinta yht</t>
  </si>
  <si>
    <t>soijamakaroni</t>
  </si>
  <si>
    <t>soijarouhe</t>
  </si>
  <si>
    <t>Soijamakaroni</t>
  </si>
  <si>
    <t>sekajuomatiiviste</t>
  </si>
  <si>
    <t>mysli</t>
  </si>
  <si>
    <t>maito</t>
  </si>
  <si>
    <t>levite</t>
  </si>
  <si>
    <t>raejuusto</t>
  </si>
  <si>
    <t>porkkana</t>
  </si>
  <si>
    <t>peruna</t>
  </si>
  <si>
    <t>riisi</t>
  </si>
  <si>
    <t>lanttu</t>
  </si>
  <si>
    <t>kesäkurpitsa</t>
  </si>
  <si>
    <t>pekoni</t>
  </si>
  <si>
    <t>Nakki</t>
  </si>
  <si>
    <t>Karjalanpaistiliha</t>
  </si>
  <si>
    <t>nakki</t>
  </si>
  <si>
    <t>Soppa</t>
  </si>
  <si>
    <t>Nakkikeitto</t>
  </si>
  <si>
    <t>Pekoni</t>
  </si>
  <si>
    <t>Kasviswok</t>
  </si>
  <si>
    <t>Porkkana</t>
  </si>
  <si>
    <t>Sipuli</t>
  </si>
  <si>
    <t>Kesäkurpitsa</t>
  </si>
  <si>
    <t>Paprika (kelt)</t>
  </si>
  <si>
    <t>Sukukakku</t>
  </si>
  <si>
    <t>sokeri</t>
  </si>
  <si>
    <t>kaakao</t>
  </si>
  <si>
    <t>margariini</t>
  </si>
  <si>
    <t>Kaakao</t>
  </si>
  <si>
    <t>Vehnäjauho</t>
  </si>
  <si>
    <t>vehnäjauho</t>
  </si>
  <si>
    <t>nakkikeitto</t>
  </si>
  <si>
    <t>reissumies</t>
  </si>
  <si>
    <t>sukukakku</t>
  </si>
  <si>
    <t>kasviswok</t>
  </si>
  <si>
    <t>4viljanhiutale</t>
  </si>
  <si>
    <t>Karjalanpaisti</t>
  </si>
  <si>
    <t>valkosipuli</t>
  </si>
  <si>
    <t>hillo</t>
  </si>
  <si>
    <t>Hillo</t>
  </si>
  <si>
    <t>mustikat</t>
  </si>
  <si>
    <t>karjalanpaisti</t>
  </si>
  <si>
    <t>wings</t>
  </si>
  <si>
    <t>jauheliha</t>
  </si>
  <si>
    <t>wingsraaka</t>
  </si>
  <si>
    <t>riisiraaka</t>
  </si>
  <si>
    <t>Riisiraaka</t>
  </si>
  <si>
    <t>banaani</t>
  </si>
  <si>
    <t>irtokarjis</t>
  </si>
  <si>
    <t>valmispizza</t>
  </si>
  <si>
    <t>mozarellasalaatti</t>
  </si>
  <si>
    <t>jääsalaatti</t>
  </si>
  <si>
    <t>mozzarella</t>
  </si>
  <si>
    <t>kirsikkatomaattimix</t>
  </si>
  <si>
    <t>kurkku</t>
  </si>
  <si>
    <t>mozzarellasalaatti</t>
  </si>
  <si>
    <t>bolognesekastikepussi</t>
  </si>
  <si>
    <t>spagetti</t>
  </si>
  <si>
    <t>spagettiraaka</t>
  </si>
  <si>
    <t>Spagettikastike</t>
  </si>
  <si>
    <t>punajuurisalaatti</t>
  </si>
  <si>
    <t>maalaisleipä</t>
  </si>
  <si>
    <t>bataatti</t>
  </si>
  <si>
    <t>kasvissosekeitto</t>
  </si>
  <si>
    <t>*vähennä kattila</t>
  </si>
  <si>
    <t>snickers</t>
  </si>
  <si>
    <t>limu</t>
  </si>
  <si>
    <t>Letut</t>
  </si>
  <si>
    <t>*hautajaiset</t>
  </si>
  <si>
    <t>*mökillä</t>
  </si>
  <si>
    <t>*häät</t>
  </si>
  <si>
    <t>letut</t>
  </si>
  <si>
    <t>näkkäri</t>
  </si>
  <si>
    <t>Nakkikeitto2</t>
  </si>
  <si>
    <t>ruohosipuli</t>
  </si>
  <si>
    <t>nakkikeitto2</t>
  </si>
  <si>
    <t>rahka</t>
  </si>
  <si>
    <t>mustikkarahka</t>
  </si>
  <si>
    <t>sämpylä</t>
  </si>
  <si>
    <t>jaffa</t>
  </si>
  <si>
    <t>salaatti</t>
  </si>
  <si>
    <t>suolakurkku</t>
  </si>
  <si>
    <t>tomaatti</t>
  </si>
  <si>
    <t>halloumijuusto</t>
  </si>
  <si>
    <t>kermaviili</t>
  </si>
  <si>
    <t>kasvispihvi</t>
  </si>
  <si>
    <t>ravintola patonki + limu</t>
  </si>
  <si>
    <t>spagettikastike</t>
  </si>
  <si>
    <t>kanankoipi</t>
  </si>
  <si>
    <t>irtokarkit</t>
  </si>
  <si>
    <t>makaroni</t>
  </si>
  <si>
    <t>tuplajuustoburgeri</t>
  </si>
  <si>
    <t>broilerin fileesuikale</t>
  </si>
  <si>
    <t>kalkkunaleike</t>
  </si>
  <si>
    <t>Kaikki yht</t>
  </si>
  <si>
    <t>(g/kpl)</t>
  </si>
  <si>
    <t>hinta (€)</t>
  </si>
  <si>
    <t>ravintola</t>
  </si>
  <si>
    <t>juustoburgeri</t>
  </si>
  <si>
    <t>Kotona + ravintolat</t>
  </si>
  <si>
    <t>sisältää ravintolat</t>
  </si>
  <si>
    <t>Päiviä jolloin tarjottii ainakin osa ruoasta</t>
  </si>
  <si>
    <t>Omat (ilman ravintoloita)</t>
  </si>
  <si>
    <t>Vain omat ruuat avg</t>
  </si>
  <si>
    <t>Ravintolat avg</t>
  </si>
  <si>
    <t>Omat ravintoloilla</t>
  </si>
  <si>
    <t>Koko kuukausi (lask.)</t>
  </si>
  <si>
    <t>Koko kuukausi rav.</t>
  </si>
  <si>
    <t>Kuukausi yht</t>
  </si>
  <si>
    <t>Per päivä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</si>
</sst>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_-* #,##0.000\ &quot;€&quot;_-;\-* #,##0.000\ &quot;€&quot;_-;_-* &quot;-&quot;???\ &quot;€&quot;_-;_-@_-"/>
    <numFmt numFmtId="166" formatCode="_-* #,##0.00\ &quot;€&quot;_-;\-* #,##0.00\ &quot;€&quot;_-;_-* &quot;-&quot;???\ &quot;€&quot;_-;_-@_-"/>
  </numFmts>
  <fonts count="7" x14ac:knownFonts="1">
    <font>
      <sz val="10"/>
      <color theme="1"/>
      <name val="Constantia"/>
      <family val="2"/>
    </font>
    <font>
      <sz val="10"/>
      <color theme="1"/>
      <name val="Constantia"/>
      <family val="2"/>
    </font>
    <font>
      <sz val="10"/>
      <color rgb="FFFF0000"/>
      <name val="Constantia"/>
      <family val="2"/>
    </font>
    <font>
      <sz val="10"/>
      <color theme="1"/>
      <name val="Constantia"/>
      <family val="1"/>
    </font>
    <font>
      <sz val="10"/>
      <color theme="1"/>
      <name val="Constantia"/>
      <family val="1"/>
    </font>
    <font>
      <sz val="10"/>
      <color theme="1"/>
      <name val="Constantia"/>
      <family val="1"/>
    </font>
    <font>
      <sz val="10"/>
      <color theme="0" tint="-0.249977111117893"/>
      <name val="Constanti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64" fontId="0" fillId="0" borderId="0" xfId="0" applyNumberFormat="1"/>
    <xf numFmtId="165" fontId="0" fillId="0" borderId="0" xfId="0" applyNumberFormat="1"/>
    <xf numFmtId="44" fontId="3" fillId="0" borderId="0" xfId="1" applyFont="1"/>
    <xf numFmtId="44" fontId="4" fillId="0" borderId="0" xfId="1" applyFont="1"/>
    <xf numFmtId="1" fontId="0" fillId="0" borderId="0" xfId="0" applyNumberFormat="1" applyAlignment="1">
      <alignment horizontal="right"/>
    </xf>
    <xf numFmtId="166" fontId="0" fillId="0" borderId="0" xfId="0" applyNumberFormat="1"/>
    <xf numFmtId="1" fontId="0" fillId="0" borderId="0" xfId="0" applyNumberFormat="1"/>
    <xf numFmtId="44" fontId="5" fillId="0" borderId="0" xfId="1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164" formatCode="_-* #,##0.000\ &quot;€&quot;_-;\-* #,##0.0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H2:K81" totalsRowShown="0">
  <autoFilter ref="H2:K81"/>
  <tableColumns count="4">
    <tableColumn id="1" name="Ostetut"/>
    <tableColumn id="2" name="paino g/kpl"/>
    <tableColumn id="3" name="Hinta (€)" dataDxfId="1" dataCellStyle="Currency"/>
    <tableColumn id="4" name="Hinta/g/kpl" dataDxfId="0">
      <calculatedColumnFormula>J3/I3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70"/>
  <sheetViews>
    <sheetView tabSelected="1" zoomScaleNormal="100" workbookViewId="0">
      <selection activeCell="D32" sqref="D32"/>
    </sheetView>
  </sheetViews>
  <sheetFormatPr defaultRowHeight="13.1" x14ac:dyDescent="0.25"/>
  <cols>
    <col min="1" max="1" width="18.875" bestFit="1" customWidth="1"/>
    <col min="2" max="2" width="9" style="2"/>
    <col min="3" max="3" width="10" bestFit="1" customWidth="1"/>
    <col min="4" max="4" width="18.125" bestFit="1" customWidth="1"/>
    <col min="5" max="5" width="12.25" bestFit="1" customWidth="1"/>
    <col min="8" max="8" width="18.875" bestFit="1" customWidth="1"/>
    <col min="9" max="9" width="13.625" bestFit="1" customWidth="1"/>
    <col min="10" max="10" width="11.625" style="3" customWidth="1"/>
    <col min="11" max="11" width="13.875" bestFit="1" customWidth="1"/>
    <col min="13" max="13" width="19.125" bestFit="1" customWidth="1"/>
  </cols>
  <sheetData>
    <row r="1" spans="1:15" x14ac:dyDescent="0.25">
      <c r="M1" t="s">
        <v>21</v>
      </c>
    </row>
    <row r="2" spans="1:15" x14ac:dyDescent="0.25">
      <c r="A2" t="s">
        <v>13</v>
      </c>
      <c r="B2" s="2" t="s">
        <v>15</v>
      </c>
      <c r="C2" t="s">
        <v>16</v>
      </c>
      <c r="D2" t="s">
        <v>124</v>
      </c>
      <c r="E2" t="s">
        <v>122</v>
      </c>
      <c r="H2" t="s">
        <v>2</v>
      </c>
      <c r="I2" t="s">
        <v>11</v>
      </c>
      <c r="J2" s="3" t="s">
        <v>3</v>
      </c>
      <c r="K2" t="s">
        <v>12</v>
      </c>
      <c r="M2" t="s">
        <v>20</v>
      </c>
    </row>
    <row r="3" spans="1:15" x14ac:dyDescent="0.25">
      <c r="A3" t="s">
        <v>14</v>
      </c>
      <c r="B3" s="2">
        <v>888</v>
      </c>
      <c r="C3">
        <v>644</v>
      </c>
      <c r="H3" t="s">
        <v>1</v>
      </c>
      <c r="I3">
        <v>450</v>
      </c>
      <c r="J3" s="3">
        <v>1</v>
      </c>
      <c r="K3" s="4">
        <f t="shared" ref="K3:K9" si="0">J3/I3</f>
        <v>2.2222222222222222E-3</v>
      </c>
      <c r="M3" t="s">
        <v>6</v>
      </c>
      <c r="N3" s="8">
        <f>800/3*2</f>
        <v>533.33333333333337</v>
      </c>
      <c r="O3" s="5">
        <f>VLOOKUP(M3,Table1[#All],4,0)*N3</f>
        <v>0.22666666666666671</v>
      </c>
    </row>
    <row r="4" spans="1:15" x14ac:dyDescent="0.25">
      <c r="A4" s="12"/>
      <c r="B4" s="13"/>
      <c r="C4" s="12"/>
      <c r="G4" s="12"/>
      <c r="H4" t="s">
        <v>0</v>
      </c>
      <c r="I4">
        <v>1000</v>
      </c>
      <c r="J4" s="3">
        <f>((0.88*3)+(1.59/1.5)+0.95+0.95+0.5)/7</f>
        <v>0.87142857142857155</v>
      </c>
      <c r="K4" s="4">
        <f t="shared" si="0"/>
        <v>8.714285714285715E-4</v>
      </c>
      <c r="M4" t="s">
        <v>0</v>
      </c>
      <c r="N4" s="8">
        <v>700</v>
      </c>
      <c r="O4" s="5">
        <f>VLOOKUP(M4,Table1[#All],4,0)*N4</f>
        <v>0.6100000000000001</v>
      </c>
    </row>
    <row r="5" spans="1:15" x14ac:dyDescent="0.25">
      <c r="A5" s="12"/>
      <c r="B5" s="13"/>
      <c r="C5" s="12"/>
      <c r="G5" s="12"/>
      <c r="H5" t="s">
        <v>4</v>
      </c>
      <c r="I5">
        <v>500</v>
      </c>
      <c r="J5" s="3">
        <v>1.39</v>
      </c>
      <c r="K5" s="4">
        <f t="shared" si="0"/>
        <v>2.7799999999999999E-3</v>
      </c>
      <c r="M5" t="s">
        <v>10</v>
      </c>
      <c r="N5" s="8">
        <v>3</v>
      </c>
      <c r="O5" s="5">
        <f>VLOOKUP(M5,Table1[#All],4,0)*N5</f>
        <v>0.39600000000000002</v>
      </c>
    </row>
    <row r="6" spans="1:15" x14ac:dyDescent="0.25">
      <c r="H6" t="s">
        <v>5</v>
      </c>
      <c r="I6">
        <v>400</v>
      </c>
      <c r="J6" s="3">
        <v>1.68</v>
      </c>
      <c r="K6" s="4">
        <f t="shared" si="0"/>
        <v>4.1999999999999997E-3</v>
      </c>
      <c r="M6" t="s">
        <v>18</v>
      </c>
      <c r="N6" s="8">
        <f>342-249</f>
        <v>93</v>
      </c>
      <c r="O6" s="5">
        <f>VLOOKUP(M6,Table1[#All],4,0)*N6</f>
        <v>0.54404999999999992</v>
      </c>
    </row>
    <row r="7" spans="1:15" x14ac:dyDescent="0.25">
      <c r="B7" s="2" t="s">
        <v>120</v>
      </c>
      <c r="C7" t="s">
        <v>121</v>
      </c>
      <c r="H7" t="s">
        <v>8</v>
      </c>
      <c r="I7">
        <v>500</v>
      </c>
      <c r="J7" s="3">
        <v>3.29</v>
      </c>
      <c r="K7" s="4">
        <f t="shared" si="0"/>
        <v>6.5799999999999999E-3</v>
      </c>
      <c r="M7" t="s">
        <v>25</v>
      </c>
      <c r="N7" s="8">
        <f>110/3*2</f>
        <v>73.333333333333329</v>
      </c>
      <c r="O7" s="5">
        <f>VLOOKUP(M7,Table1[#All],4,0)*N7</f>
        <v>0.48253333333333331</v>
      </c>
    </row>
    <row r="8" spans="1:15" x14ac:dyDescent="0.25">
      <c r="A8" t="s">
        <v>9</v>
      </c>
      <c r="C8">
        <f>(B3-C3)*VLOOKUP(A3,Table1[#All],4,0)</f>
        <v>0.45974736842105263</v>
      </c>
      <c r="H8" t="s">
        <v>6</v>
      </c>
      <c r="I8">
        <v>400</v>
      </c>
      <c r="J8" s="3">
        <v>0.17</v>
      </c>
      <c r="K8" s="4">
        <f t="shared" si="0"/>
        <v>4.2500000000000003E-4</v>
      </c>
      <c r="M8" t="s">
        <v>17</v>
      </c>
      <c r="N8" s="8">
        <v>53</v>
      </c>
      <c r="O8" s="5">
        <f>VLOOKUP(M8,Table1[#All],4,0)*N8</f>
        <v>8.1620000000000012E-2</v>
      </c>
    </row>
    <row r="9" spans="1:15" x14ac:dyDescent="0.25">
      <c r="A9" s="1">
        <v>41913</v>
      </c>
      <c r="H9" t="s">
        <v>7</v>
      </c>
      <c r="I9">
        <v>1500</v>
      </c>
      <c r="J9" s="3">
        <v>2.95</v>
      </c>
      <c r="K9" s="4">
        <f t="shared" si="0"/>
        <v>1.9666666666666669E-3</v>
      </c>
      <c r="M9" t="s">
        <v>23</v>
      </c>
      <c r="O9" s="5">
        <f>SUM(O3:O7)</f>
        <v>2.2592500000000002</v>
      </c>
    </row>
    <row r="10" spans="1:15" x14ac:dyDescent="0.25">
      <c r="A10" t="s">
        <v>1</v>
      </c>
      <c r="B10" s="2">
        <v>45</v>
      </c>
      <c r="C10" s="5">
        <f>VLOOKUP(A10,Table1[#All],4,0)*B10</f>
        <v>0.1</v>
      </c>
      <c r="H10" t="s">
        <v>9</v>
      </c>
      <c r="I10">
        <v>950</v>
      </c>
      <c r="J10" s="6">
        <v>1.79</v>
      </c>
      <c r="K10" s="4">
        <f t="shared" ref="K10:K16" si="1">J10/I10</f>
        <v>1.8842105263157894E-3</v>
      </c>
      <c r="O10" s="5"/>
    </row>
    <row r="11" spans="1:15" x14ac:dyDescent="0.25">
      <c r="A11" t="s">
        <v>0</v>
      </c>
      <c r="B11" s="2">
        <v>80</v>
      </c>
      <c r="C11" s="5">
        <f>VLOOKUP(A11,Table1[#All],4,0)*B11</f>
        <v>6.9714285714285715E-2</v>
      </c>
      <c r="H11" t="s">
        <v>10</v>
      </c>
      <c r="I11">
        <v>20</v>
      </c>
      <c r="J11" s="6">
        <f>1.55+1.09</f>
        <v>2.64</v>
      </c>
      <c r="K11" s="4">
        <f t="shared" si="1"/>
        <v>0.13200000000000001</v>
      </c>
      <c r="M11" t="s">
        <v>26</v>
      </c>
    </row>
    <row r="12" spans="1:15" x14ac:dyDescent="0.25">
      <c r="A12" t="s">
        <v>4</v>
      </c>
      <c r="B12" s="2">
        <v>30</v>
      </c>
      <c r="C12" s="5">
        <f>VLOOKUP(A12,Table1[#All],4,0)*B12</f>
        <v>8.3400000000000002E-2</v>
      </c>
      <c r="H12" t="s">
        <v>17</v>
      </c>
      <c r="I12">
        <v>1000</v>
      </c>
      <c r="J12" s="6">
        <f>(1.38+0.85+0.85)/2</f>
        <v>1.54</v>
      </c>
      <c r="K12" s="4">
        <f t="shared" si="1"/>
        <v>1.5400000000000001E-3</v>
      </c>
      <c r="M12" t="s">
        <v>6</v>
      </c>
      <c r="N12" s="10">
        <f>N3/2</f>
        <v>266.66666666666669</v>
      </c>
      <c r="O12" s="5">
        <f>VLOOKUP(M12,Table1[#All],4,0)*N12</f>
        <v>0.11333333333333336</v>
      </c>
    </row>
    <row r="13" spans="1:15" x14ac:dyDescent="0.25">
      <c r="A13" t="s">
        <v>5</v>
      </c>
      <c r="B13" s="2">
        <v>20</v>
      </c>
      <c r="C13" s="5">
        <f>VLOOKUP(A13,Table1[#All],4,0)*B13</f>
        <v>8.3999999999999991E-2</v>
      </c>
      <c r="H13" t="s">
        <v>18</v>
      </c>
      <c r="I13">
        <v>1000</v>
      </c>
      <c r="J13" s="6">
        <v>5.85</v>
      </c>
      <c r="K13" s="4">
        <f t="shared" si="1"/>
        <v>5.8499999999999993E-3</v>
      </c>
      <c r="M13" t="s">
        <v>25</v>
      </c>
      <c r="N13" s="10">
        <f>N7/2</f>
        <v>36.666666666666664</v>
      </c>
      <c r="O13" s="5">
        <f>VLOOKUP(M13,Table1[#All],4,0)*N13</f>
        <v>0.24126666666666666</v>
      </c>
    </row>
    <row r="14" spans="1:15" x14ac:dyDescent="0.25">
      <c r="A14" t="s">
        <v>24</v>
      </c>
      <c r="B14" s="2">
        <v>300</v>
      </c>
      <c r="C14" s="5">
        <f>VLOOKUP(A14,Table1[#All],4,0)*B14</f>
        <v>0.12384167636786962</v>
      </c>
      <c r="H14" t="s">
        <v>19</v>
      </c>
      <c r="I14">
        <v>1000</v>
      </c>
      <c r="J14" s="7">
        <v>1.79</v>
      </c>
      <c r="K14" s="4">
        <f t="shared" si="1"/>
        <v>1.7900000000000001E-3</v>
      </c>
      <c r="O14" s="5">
        <f>SUM(O12:O13)</f>
        <v>0.35460000000000003</v>
      </c>
    </row>
    <row r="15" spans="1:15" x14ac:dyDescent="0.25">
      <c r="A15" t="s">
        <v>19</v>
      </c>
      <c r="B15" s="2">
        <v>15</v>
      </c>
      <c r="C15" s="5">
        <f>VLOOKUP(A15,Table1[#All],4,0)*B15</f>
        <v>2.6850000000000002E-2</v>
      </c>
      <c r="H15" t="s">
        <v>22</v>
      </c>
      <c r="I15">
        <f>3940-1760</f>
        <v>2180</v>
      </c>
      <c r="J15" s="7">
        <f>O9</f>
        <v>2.2592500000000002</v>
      </c>
      <c r="K15" s="4">
        <f t="shared" si="1"/>
        <v>1.0363532110091744E-3</v>
      </c>
    </row>
    <row r="16" spans="1:15" x14ac:dyDescent="0.25">
      <c r="A16" t="s">
        <v>18</v>
      </c>
      <c r="B16" s="2">
        <v>15</v>
      </c>
      <c r="C16" s="5">
        <f>VLOOKUP(A16,Table1[#All],4,0)*B16</f>
        <v>8.7749999999999995E-2</v>
      </c>
      <c r="H16" t="s">
        <v>24</v>
      </c>
      <c r="I16">
        <v>859</v>
      </c>
      <c r="J16" s="7">
        <f>O14</f>
        <v>0.35460000000000003</v>
      </c>
      <c r="K16" s="4">
        <f t="shared" si="1"/>
        <v>4.1280558789289873E-4</v>
      </c>
      <c r="M16" t="s">
        <v>41</v>
      </c>
    </row>
    <row r="17" spans="1:15" x14ac:dyDescent="0.25">
      <c r="A17" t="s">
        <v>27</v>
      </c>
      <c r="B17" s="2">
        <v>80</v>
      </c>
      <c r="C17" s="5">
        <f>VLOOKUP(A17,Table1[#All],4,0)*B17</f>
        <v>0.15733333333333335</v>
      </c>
      <c r="H17" t="s">
        <v>32</v>
      </c>
      <c r="I17">
        <v>1000</v>
      </c>
      <c r="J17" s="7">
        <f>(0.95+1.09)/2</f>
        <v>1.02</v>
      </c>
      <c r="K17" s="4">
        <f t="shared" ref="K17:K25" si="2">J17/I17</f>
        <v>1.0200000000000001E-3</v>
      </c>
      <c r="M17" t="s">
        <v>33</v>
      </c>
      <c r="N17">
        <v>1035</v>
      </c>
      <c r="O17" s="5">
        <f>VLOOKUP(M17,Table1[#All],4,0)*N17</f>
        <v>0.75900000000000001</v>
      </c>
    </row>
    <row r="18" spans="1:15" x14ac:dyDescent="0.25">
      <c r="A18" t="s">
        <v>22</v>
      </c>
      <c r="B18" s="2">
        <v>315</v>
      </c>
      <c r="C18" s="5">
        <f>VLOOKUP(A18,Table1[#All],4,0)*B18</f>
        <v>0.32645126146788994</v>
      </c>
      <c r="H18" t="s">
        <v>31</v>
      </c>
      <c r="I18">
        <v>400</v>
      </c>
      <c r="J18" s="7">
        <v>1.69</v>
      </c>
      <c r="K18" s="4">
        <f t="shared" si="2"/>
        <v>4.2249999999999996E-3</v>
      </c>
      <c r="M18" t="s">
        <v>32</v>
      </c>
      <c r="N18">
        <v>347</v>
      </c>
      <c r="O18" s="5">
        <f>VLOOKUP(M18,Table1[#All],4,0)*N18</f>
        <v>0.35394000000000003</v>
      </c>
    </row>
    <row r="19" spans="1:15" x14ac:dyDescent="0.25">
      <c r="A19" t="s">
        <v>19</v>
      </c>
      <c r="B19" s="2">
        <v>15</v>
      </c>
      <c r="C19" s="5">
        <f>VLOOKUP(A19,Table1[#All],4,0)*B19</f>
        <v>2.6850000000000002E-2</v>
      </c>
      <c r="H19" t="s">
        <v>33</v>
      </c>
      <c r="I19">
        <v>1000</v>
      </c>
      <c r="J19" s="11">
        <f>(0.65+1.55)/3</f>
        <v>0.73333333333333339</v>
      </c>
      <c r="K19" s="4">
        <f t="shared" si="2"/>
        <v>7.3333333333333334E-4</v>
      </c>
      <c r="M19" t="s">
        <v>17</v>
      </c>
      <c r="N19">
        <v>61</v>
      </c>
      <c r="O19" s="5">
        <f>VLOOKUP(M19,Table1[#All],4,0)*N19</f>
        <v>9.394000000000001E-2</v>
      </c>
    </row>
    <row r="20" spans="1:15" x14ac:dyDescent="0.25">
      <c r="A20" t="s">
        <v>22</v>
      </c>
      <c r="B20" s="2">
        <v>315</v>
      </c>
      <c r="C20" s="5">
        <f>VLOOKUP(A20,Table1[#All],4,0)*B20</f>
        <v>0.32645126146788994</v>
      </c>
      <c r="H20" t="s">
        <v>70</v>
      </c>
      <c r="I20">
        <v>1000</v>
      </c>
      <c r="J20" s="11">
        <v>2.79</v>
      </c>
      <c r="K20" s="4">
        <f t="shared" si="2"/>
        <v>2.7899999999999999E-3</v>
      </c>
      <c r="M20" t="s">
        <v>35</v>
      </c>
      <c r="N20">
        <v>351</v>
      </c>
      <c r="O20" s="5">
        <f>VLOOKUP(M20,Table1[#All],4,0)*N20</f>
        <v>0.33345000000000002</v>
      </c>
    </row>
    <row r="21" spans="1:15" x14ac:dyDescent="0.25">
      <c r="A21" t="s">
        <v>19</v>
      </c>
      <c r="B21" s="2">
        <v>19</v>
      </c>
      <c r="C21" s="5">
        <f>VLOOKUP(A21,Table1[#All],4,0)*B21</f>
        <v>3.4010000000000006E-2</v>
      </c>
      <c r="D21" s="9">
        <f>SUM(C10:C21)</f>
        <v>1.4466518183512689</v>
      </c>
      <c r="E21" s="9"/>
      <c r="F21" s="9"/>
      <c r="H21" t="s">
        <v>35</v>
      </c>
      <c r="I21">
        <v>1000</v>
      </c>
      <c r="J21" s="11">
        <v>0.95</v>
      </c>
      <c r="K21" s="4">
        <f t="shared" si="2"/>
        <v>9.5E-4</v>
      </c>
      <c r="M21" t="s">
        <v>40</v>
      </c>
      <c r="N21">
        <v>9</v>
      </c>
      <c r="O21" s="5">
        <f>VLOOKUP(M21,Table1[#All],4,0)*N21</f>
        <v>0.85499999999999998</v>
      </c>
    </row>
    <row r="22" spans="1:15" x14ac:dyDescent="0.25">
      <c r="A22" s="1">
        <v>41914</v>
      </c>
      <c r="H22" t="s">
        <v>36</v>
      </c>
      <c r="I22">
        <v>1000</v>
      </c>
      <c r="J22" s="11">
        <v>2.79</v>
      </c>
      <c r="K22" s="4">
        <f t="shared" si="2"/>
        <v>2.7899999999999999E-3</v>
      </c>
      <c r="O22" s="5">
        <f>SUM(O17:O21)</f>
        <v>2.39533</v>
      </c>
    </row>
    <row r="23" spans="1:15" x14ac:dyDescent="0.25">
      <c r="A23" t="s">
        <v>22</v>
      </c>
      <c r="B23" s="2">
        <v>356</v>
      </c>
      <c r="C23" s="5">
        <f>VLOOKUP(A23,Table1[#All],4,0)*B23</f>
        <v>0.36894174311926609</v>
      </c>
      <c r="H23" t="s">
        <v>37</v>
      </c>
      <c r="I23">
        <v>8</v>
      </c>
      <c r="J23" s="11">
        <v>0.99</v>
      </c>
      <c r="K23" s="4">
        <f t="shared" si="2"/>
        <v>0.12375</v>
      </c>
    </row>
    <row r="24" spans="1:15" x14ac:dyDescent="0.25">
      <c r="A24" t="s">
        <v>19</v>
      </c>
      <c r="B24" s="2">
        <v>24</v>
      </c>
      <c r="C24" s="5">
        <f>VLOOKUP(A24,Table1[#All],4,0)*B24</f>
        <v>4.2960000000000005E-2</v>
      </c>
      <c r="H24" t="s">
        <v>38</v>
      </c>
      <c r="I24">
        <v>10</v>
      </c>
      <c r="J24" s="11">
        <v>0.95</v>
      </c>
      <c r="K24" s="4">
        <f t="shared" si="2"/>
        <v>9.5000000000000001E-2</v>
      </c>
      <c r="M24" t="s">
        <v>44</v>
      </c>
    </row>
    <row r="25" spans="1:15" x14ac:dyDescent="0.25">
      <c r="A25" t="s">
        <v>28</v>
      </c>
      <c r="B25" s="2">
        <v>40</v>
      </c>
      <c r="C25" s="5">
        <f>VLOOKUP(A25,Table1[#All],4,0)*B25</f>
        <v>8.8888888888888892E-2</v>
      </c>
      <c r="H25" t="s">
        <v>39</v>
      </c>
      <c r="I25">
        <v>600</v>
      </c>
      <c r="J25" s="11">
        <v>3.49</v>
      </c>
      <c r="K25" s="4">
        <f t="shared" si="2"/>
        <v>5.816666666666667E-3</v>
      </c>
      <c r="M25" t="s">
        <v>71</v>
      </c>
      <c r="N25">
        <v>260</v>
      </c>
      <c r="O25" s="5">
        <f>VLOOKUP(M25,Table1[#All],4,0)*N25</f>
        <v>0.72539999999999993</v>
      </c>
    </row>
    <row r="26" spans="1:15" x14ac:dyDescent="0.25">
      <c r="A26" t="s">
        <v>29</v>
      </c>
      <c r="B26" s="2">
        <v>40</v>
      </c>
      <c r="C26" s="5">
        <f>VLOOKUP(A26,Table1[#All],4,0)*B26</f>
        <v>3.4857142857142857E-2</v>
      </c>
      <c r="H26" t="s">
        <v>42</v>
      </c>
      <c r="I26">
        <f>3856-1253</f>
        <v>2603</v>
      </c>
      <c r="J26" s="11">
        <f>O22</f>
        <v>2.39533</v>
      </c>
      <c r="K26" s="4">
        <f t="shared" ref="K26:K34" si="3">J26/I26</f>
        <v>9.2021897810218973E-4</v>
      </c>
      <c r="M26" t="s">
        <v>45</v>
      </c>
      <c r="N26">
        <v>185</v>
      </c>
      <c r="O26" s="5">
        <f>VLOOKUP(M26,Table1[#All],4,0)*N26</f>
        <v>0.18870000000000001</v>
      </c>
    </row>
    <row r="27" spans="1:15" x14ac:dyDescent="0.25">
      <c r="A27" t="s">
        <v>4</v>
      </c>
      <c r="B27" s="2">
        <v>30</v>
      </c>
      <c r="C27" s="5">
        <f>VLOOKUP(A27,Table1[#All],4,0)*B27</f>
        <v>8.3400000000000002E-2</v>
      </c>
      <c r="H27" t="s">
        <v>48</v>
      </c>
      <c r="I27">
        <v>1000</v>
      </c>
      <c r="J27" s="11">
        <v>2.89</v>
      </c>
      <c r="K27" s="4">
        <f t="shared" si="3"/>
        <v>2.8900000000000002E-3</v>
      </c>
      <c r="M27" t="s">
        <v>46</v>
      </c>
      <c r="N27">
        <v>89</v>
      </c>
      <c r="O27" s="5">
        <f>VLOOKUP(M27,Table1[#All],4,0)*N27</f>
        <v>0.13706000000000002</v>
      </c>
    </row>
    <row r="28" spans="1:15" x14ac:dyDescent="0.25">
      <c r="A28" t="s">
        <v>30</v>
      </c>
      <c r="B28" s="2">
        <v>52</v>
      </c>
      <c r="C28" s="5">
        <f>VLOOKUP(A28,Table1[#All],4,0)*B28</f>
        <v>0.21839999999999998</v>
      </c>
      <c r="H28" t="s">
        <v>44</v>
      </c>
      <c r="I28">
        <f>279+137+433+179</f>
        <v>1028</v>
      </c>
      <c r="J28" s="11">
        <f>O30</f>
        <v>2.0042</v>
      </c>
      <c r="K28" s="4">
        <f t="shared" si="3"/>
        <v>1.9496108949416343E-3</v>
      </c>
      <c r="M28" t="s">
        <v>48</v>
      </c>
      <c r="N28">
        <v>156</v>
      </c>
      <c r="O28" s="5">
        <f>VLOOKUP(M28,Table1[#All],4,0)*N28</f>
        <v>0.45084000000000002</v>
      </c>
    </row>
    <row r="29" spans="1:15" x14ac:dyDescent="0.25">
      <c r="A29" t="s">
        <v>24</v>
      </c>
      <c r="B29" s="2">
        <v>200</v>
      </c>
      <c r="C29" s="5">
        <f>VLOOKUP(A29,Table1[#All],4,0)*B29</f>
        <v>8.2561117578579743E-2</v>
      </c>
      <c r="H29" t="s">
        <v>52</v>
      </c>
      <c r="I29">
        <v>400</v>
      </c>
      <c r="J29" s="11">
        <v>0.48</v>
      </c>
      <c r="K29" s="4">
        <f t="shared" si="3"/>
        <v>1.1999999999999999E-3</v>
      </c>
      <c r="M29" t="s">
        <v>47</v>
      </c>
      <c r="N29">
        <v>180</v>
      </c>
      <c r="O29" s="5">
        <f>VLOOKUP(M29,Table1[#All],4,0)*N29</f>
        <v>0.50219999999999998</v>
      </c>
    </row>
    <row r="30" spans="1:15" x14ac:dyDescent="0.25">
      <c r="A30" t="s">
        <v>18</v>
      </c>
      <c r="B30" s="2">
        <v>10</v>
      </c>
      <c r="C30" s="5">
        <f>VLOOKUP(A30,Table1[#All],4,0)*B30</f>
        <v>5.8499999999999996E-2</v>
      </c>
      <c r="H30" t="s">
        <v>53</v>
      </c>
      <c r="I30">
        <v>250</v>
      </c>
      <c r="J30" s="11">
        <v>2.39</v>
      </c>
      <c r="K30" s="4">
        <f t="shared" si="3"/>
        <v>9.5600000000000008E-3</v>
      </c>
      <c r="O30" s="5">
        <f>SUM(O25:O29)</f>
        <v>2.0042</v>
      </c>
    </row>
    <row r="31" spans="1:15" x14ac:dyDescent="0.25">
      <c r="A31" t="s">
        <v>19</v>
      </c>
      <c r="B31" s="2">
        <v>18</v>
      </c>
      <c r="C31" s="5">
        <f>VLOOKUP(A31,Table1[#All],4,0)*B31</f>
        <v>3.2220000000000006E-2</v>
      </c>
      <c r="D31" s="5"/>
      <c r="E31" s="5"/>
      <c r="F31" s="5"/>
      <c r="H31" t="s">
        <v>50</v>
      </c>
      <c r="I31">
        <v>1000</v>
      </c>
      <c r="J31" s="11">
        <v>0.89</v>
      </c>
      <c r="K31" s="4">
        <f t="shared" si="3"/>
        <v>8.9000000000000006E-4</v>
      </c>
    </row>
    <row r="32" spans="1:15" x14ac:dyDescent="0.25">
      <c r="A32" t="s">
        <v>24</v>
      </c>
      <c r="B32" s="2">
        <v>307</v>
      </c>
      <c r="C32" s="5">
        <f>VLOOKUP(A32,Table1[#All],4,0)*B32</f>
        <v>0.12673131548311992</v>
      </c>
      <c r="H32" t="s">
        <v>54</v>
      </c>
      <c r="I32">
        <v>1000</v>
      </c>
      <c r="J32" s="11">
        <v>0.82</v>
      </c>
      <c r="K32" s="4">
        <f t="shared" si="3"/>
        <v>8.1999999999999998E-4</v>
      </c>
      <c r="M32" t="s">
        <v>49</v>
      </c>
    </row>
    <row r="33" spans="1:15" x14ac:dyDescent="0.25">
      <c r="A33" t="s">
        <v>18</v>
      </c>
      <c r="B33" s="2">
        <v>20</v>
      </c>
      <c r="C33" s="5">
        <f>VLOOKUP(A33,Table1[#All],4,0)*B33</f>
        <v>0.11699999999999999</v>
      </c>
      <c r="H33" t="s">
        <v>57</v>
      </c>
      <c r="I33">
        <v>8</v>
      </c>
      <c r="J33" s="11">
        <f>(0.48+0.69)/2</f>
        <v>0.58499999999999996</v>
      </c>
      <c r="K33" s="4">
        <f t="shared" si="3"/>
        <v>7.3124999999999996E-2</v>
      </c>
      <c r="M33" t="s">
        <v>50</v>
      </c>
      <c r="N33">
        <v>152</v>
      </c>
      <c r="O33" s="5">
        <f>VLOOKUP(M33,Table1[#All],4,0)*N33</f>
        <v>0.13528000000000001</v>
      </c>
    </row>
    <row r="34" spans="1:15" x14ac:dyDescent="0.25">
      <c r="A34" t="s">
        <v>27</v>
      </c>
      <c r="B34" s="2">
        <v>78</v>
      </c>
      <c r="C34" s="5">
        <f>VLOOKUP(A34,Table1[#All],4,0)*B34</f>
        <v>0.15340000000000001</v>
      </c>
      <c r="H34" t="s">
        <v>58</v>
      </c>
      <c r="I34">
        <f>600-171</f>
        <v>429</v>
      </c>
      <c r="J34" s="6">
        <f>O38</f>
        <v>0.88807999999999998</v>
      </c>
      <c r="K34" s="4">
        <f t="shared" si="3"/>
        <v>2.0701165501165503E-3</v>
      </c>
      <c r="M34" t="s">
        <v>51</v>
      </c>
      <c r="N34">
        <v>30</v>
      </c>
      <c r="O34" s="5">
        <f>VLOOKUP(M34,Table1[#All],4,0)*N34</f>
        <v>0.2868</v>
      </c>
    </row>
    <row r="35" spans="1:15" x14ac:dyDescent="0.25">
      <c r="A35" t="s">
        <v>19</v>
      </c>
      <c r="B35" s="2">
        <v>25</v>
      </c>
      <c r="C35" s="5">
        <f>VLOOKUP(A35,Table1[#All],4,0)*B35</f>
        <v>4.4750000000000005E-2</v>
      </c>
      <c r="H35" t="s">
        <v>60</v>
      </c>
      <c r="I35">
        <v>850</v>
      </c>
      <c r="J35" s="11">
        <v>0.99</v>
      </c>
      <c r="K35" s="4">
        <f t="shared" ref="K35:K41" si="4">J35/I35</f>
        <v>1.1647058823529412E-3</v>
      </c>
      <c r="M35" t="s">
        <v>55</v>
      </c>
      <c r="N35">
        <v>100</v>
      </c>
      <c r="O35" s="5">
        <f>VLOOKUP(M35,Table1[#All],4,0)*N35</f>
        <v>8.2000000000000003E-2</v>
      </c>
    </row>
    <row r="36" spans="1:15" x14ac:dyDescent="0.25">
      <c r="A36" t="s">
        <v>31</v>
      </c>
      <c r="B36" s="2">
        <v>65</v>
      </c>
      <c r="C36" s="5">
        <f>VLOOKUP(A36,Table1[#All],4,0)*B36</f>
        <v>0.27462499999999995</v>
      </c>
      <c r="H36" t="s">
        <v>62</v>
      </c>
      <c r="I36">
        <v>1000</v>
      </c>
      <c r="J36" s="6">
        <f>(9.93+5.99)/2</f>
        <v>7.96</v>
      </c>
      <c r="K36" s="4">
        <f t="shared" si="4"/>
        <v>7.9600000000000001E-3</v>
      </c>
      <c r="M36" t="s">
        <v>10</v>
      </c>
      <c r="N36">
        <v>2</v>
      </c>
      <c r="O36" s="5">
        <f>VLOOKUP(M36,Table1[#All],4,0)*N36</f>
        <v>0.26400000000000001</v>
      </c>
    </row>
    <row r="37" spans="1:15" x14ac:dyDescent="0.25">
      <c r="A37" t="s">
        <v>32</v>
      </c>
      <c r="B37" s="2">
        <v>114</v>
      </c>
      <c r="C37" s="5">
        <f>VLOOKUP(A37,Table1[#All],4,0)*B37</f>
        <v>0.11628000000000001</v>
      </c>
      <c r="D37" s="5"/>
      <c r="E37" s="5"/>
      <c r="F37" s="5"/>
      <c r="H37" t="s">
        <v>61</v>
      </c>
      <c r="I37">
        <f>2094-991</f>
        <v>1103</v>
      </c>
      <c r="J37" s="6">
        <f>O44</f>
        <v>3.9580200000000003</v>
      </c>
      <c r="K37" s="4">
        <f t="shared" si="4"/>
        <v>3.5884134179510431E-3</v>
      </c>
      <c r="M37" t="s">
        <v>52</v>
      </c>
      <c r="N37">
        <v>100</v>
      </c>
      <c r="O37" s="5">
        <f>VLOOKUP(M37,Table1[#All],4,0)*N37</f>
        <v>0.12</v>
      </c>
    </row>
    <row r="38" spans="1:15" x14ac:dyDescent="0.25">
      <c r="A38" t="s">
        <v>4</v>
      </c>
      <c r="B38" s="2">
        <v>38</v>
      </c>
      <c r="C38" s="5">
        <f>VLOOKUP(A38,Table1[#All],4,0)*B38</f>
        <v>0.10564</v>
      </c>
      <c r="H38" t="s">
        <v>64</v>
      </c>
      <c r="I38">
        <v>1</v>
      </c>
      <c r="J38" s="6">
        <v>0</v>
      </c>
      <c r="K38" s="4">
        <f t="shared" si="4"/>
        <v>0</v>
      </c>
      <c r="O38" s="5">
        <f>SUM(O33:O37)</f>
        <v>0.88807999999999998</v>
      </c>
    </row>
    <row r="39" spans="1:15" x14ac:dyDescent="0.25">
      <c r="A39" t="s">
        <v>30</v>
      </c>
      <c r="B39" s="2">
        <v>20</v>
      </c>
      <c r="C39" s="5">
        <f>VLOOKUP(A39,Table1[#All],4,0)*B39</f>
        <v>8.3999999999999991E-2</v>
      </c>
      <c r="H39" t="s">
        <v>65</v>
      </c>
      <c r="I39">
        <v>1</v>
      </c>
      <c r="J39" s="6">
        <v>0</v>
      </c>
      <c r="K39" s="4">
        <f t="shared" si="4"/>
        <v>0</v>
      </c>
      <c r="M39" t="s">
        <v>61</v>
      </c>
    </row>
    <row r="40" spans="1:15" x14ac:dyDescent="0.25">
      <c r="A40" t="s">
        <v>0</v>
      </c>
      <c r="B40" s="2">
        <v>209</v>
      </c>
      <c r="C40" s="5">
        <f>VLOOKUP(A40,Table1[#All],4,0)*B40</f>
        <v>0.18212857142857145</v>
      </c>
      <c r="D40" s="5">
        <f>SUM(C23:C40)</f>
        <v>2.2152837793555689</v>
      </c>
      <c r="E40" s="5"/>
      <c r="F40" s="5"/>
      <c r="H40" t="s">
        <v>69</v>
      </c>
      <c r="I40">
        <v>550</v>
      </c>
      <c r="J40" s="11">
        <v>2.5499999999999998</v>
      </c>
      <c r="K40" s="4">
        <f t="shared" si="4"/>
        <v>4.6363636363636364E-3</v>
      </c>
      <c r="M40" t="s">
        <v>39</v>
      </c>
      <c r="N40">
        <v>600</v>
      </c>
      <c r="O40" s="5">
        <f>VLOOKUP(M40,Table1[#All],4,0)*N40</f>
        <v>3.49</v>
      </c>
    </row>
    <row r="41" spans="1:15" x14ac:dyDescent="0.25">
      <c r="A41" s="1">
        <v>41915</v>
      </c>
      <c r="H41" t="s">
        <v>68</v>
      </c>
      <c r="I41">
        <v>400</v>
      </c>
      <c r="J41" s="11">
        <v>2.35</v>
      </c>
      <c r="K41" s="4">
        <f t="shared" si="4"/>
        <v>5.875E-3</v>
      </c>
      <c r="M41" t="s">
        <v>17</v>
      </c>
      <c r="N41">
        <v>146</v>
      </c>
      <c r="O41" s="5">
        <f>VLOOKUP(M41,Table1[#All],4,0)*N41</f>
        <v>0.22484000000000001</v>
      </c>
    </row>
    <row r="42" spans="1:15" x14ac:dyDescent="0.25">
      <c r="A42" t="s">
        <v>1</v>
      </c>
      <c r="B42" s="2">
        <v>78</v>
      </c>
      <c r="C42" s="5">
        <f>VLOOKUP(A42,Table1[#All],4,0)*B42</f>
        <v>0.17333333333333334</v>
      </c>
      <c r="H42" t="s">
        <v>67</v>
      </c>
      <c r="I42">
        <f>1133-800</f>
        <v>333</v>
      </c>
      <c r="J42" s="11">
        <f>O45</f>
        <v>2.5499999999999998</v>
      </c>
      <c r="K42" s="4">
        <f t="shared" ref="K42:K51" si="5">J42/I42</f>
        <v>7.6576576576576575E-3</v>
      </c>
      <c r="M42" t="s">
        <v>62</v>
      </c>
      <c r="N42">
        <v>3</v>
      </c>
      <c r="O42" s="5">
        <f>VLOOKUP(M42,Table1[#All],4,0)*N42</f>
        <v>2.3879999999999998E-2</v>
      </c>
    </row>
    <row r="43" spans="1:15" x14ac:dyDescent="0.25">
      <c r="A43" t="s">
        <v>29</v>
      </c>
      <c r="B43" s="2">
        <f>232-B42</f>
        <v>154</v>
      </c>
      <c r="C43" s="5">
        <f>VLOOKUP(A43,Table1[#All],4,0)*B43</f>
        <v>0.13420000000000001</v>
      </c>
      <c r="H43" t="s">
        <v>34</v>
      </c>
      <c r="I43">
        <v>673</v>
      </c>
      <c r="J43" s="11">
        <f>O46</f>
        <v>0.69470999999999994</v>
      </c>
      <c r="K43" s="4">
        <f t="shared" si="5"/>
        <v>1.0322585438335809E-3</v>
      </c>
      <c r="M43" t="s">
        <v>32</v>
      </c>
      <c r="N43">
        <v>215</v>
      </c>
      <c r="O43" s="5">
        <f>VLOOKUP(M43,Table1[#All],4,0)*N43</f>
        <v>0.21930000000000002</v>
      </c>
    </row>
    <row r="44" spans="1:15" x14ac:dyDescent="0.25">
      <c r="A44" t="s">
        <v>10</v>
      </c>
      <c r="B44" s="2">
        <v>3</v>
      </c>
      <c r="C44" s="5">
        <f>VLOOKUP(A44,Table1[#All],4,0)*B44</f>
        <v>0.39600000000000002</v>
      </c>
      <c r="H44" t="s">
        <v>72</v>
      </c>
      <c r="I44">
        <v>1000</v>
      </c>
      <c r="J44" s="11">
        <v>1.55</v>
      </c>
      <c r="K44" s="4">
        <f t="shared" si="5"/>
        <v>1.5499999999999999E-3</v>
      </c>
      <c r="O44" s="5">
        <f>SUM(O40:O43)</f>
        <v>3.9580200000000003</v>
      </c>
    </row>
    <row r="45" spans="1:15" x14ac:dyDescent="0.25">
      <c r="A45" t="s">
        <v>18</v>
      </c>
      <c r="B45" s="2">
        <v>15</v>
      </c>
      <c r="C45" s="5">
        <f>VLOOKUP(A45,Table1[#All],4,0)*B45</f>
        <v>8.7749999999999995E-2</v>
      </c>
      <c r="H45" t="s">
        <v>73</v>
      </c>
      <c r="I45">
        <v>1</v>
      </c>
      <c r="J45" s="11">
        <v>0.25</v>
      </c>
      <c r="K45" s="4">
        <f t="shared" si="5"/>
        <v>0.25</v>
      </c>
      <c r="M45" t="s">
        <v>69</v>
      </c>
      <c r="N45">
        <v>550</v>
      </c>
      <c r="O45" s="5">
        <f>VLOOKUP(M45,Table1[#All],4,0)*N45</f>
        <v>2.5499999999999998</v>
      </c>
    </row>
    <row r="46" spans="1:15" x14ac:dyDescent="0.25">
      <c r="A46" t="s">
        <v>22</v>
      </c>
      <c r="B46" s="2">
        <v>330</v>
      </c>
      <c r="C46" s="5">
        <f>VLOOKUP(A46,Table1[#All],4,0)*B46</f>
        <v>0.34199655963302755</v>
      </c>
      <c r="H46" t="s">
        <v>74</v>
      </c>
      <c r="I46">
        <v>2</v>
      </c>
      <c r="J46" s="11">
        <v>3.29</v>
      </c>
      <c r="K46" s="4">
        <f t="shared" si="5"/>
        <v>1.645</v>
      </c>
      <c r="M46" t="s">
        <v>70</v>
      </c>
      <c r="N46">
        <v>249</v>
      </c>
      <c r="O46" s="5">
        <f>VLOOKUP(M46,Table1[#All],4,0)*N46</f>
        <v>0.69470999999999994</v>
      </c>
    </row>
    <row r="47" spans="1:15" x14ac:dyDescent="0.25">
      <c r="A47" t="s">
        <v>19</v>
      </c>
      <c r="B47" s="2">
        <v>17</v>
      </c>
      <c r="C47" s="5">
        <f>VLOOKUP(A47,Table1[#All],4,0)*B47</f>
        <v>3.0430000000000002E-2</v>
      </c>
      <c r="H47" t="s">
        <v>76</v>
      </c>
      <c r="I47">
        <v>100</v>
      </c>
      <c r="J47" s="11">
        <v>0.79</v>
      </c>
      <c r="K47" s="4">
        <f t="shared" si="5"/>
        <v>7.9000000000000008E-3</v>
      </c>
    </row>
    <row r="48" spans="1:15" x14ac:dyDescent="0.25">
      <c r="A48" t="s">
        <v>27</v>
      </c>
      <c r="B48" s="2">
        <v>52</v>
      </c>
      <c r="C48" s="5">
        <f>VLOOKUP(A48,Table1[#All],4,0)*B48</f>
        <v>0.10226666666666667</v>
      </c>
      <c r="H48" t="s">
        <v>77</v>
      </c>
      <c r="I48" s="14">
        <v>100</v>
      </c>
      <c r="J48" s="11">
        <v>0.85</v>
      </c>
      <c r="K48" s="4">
        <f t="shared" si="5"/>
        <v>8.5000000000000006E-3</v>
      </c>
      <c r="M48" t="s">
        <v>75</v>
      </c>
    </row>
    <row r="49" spans="1:15" x14ac:dyDescent="0.25">
      <c r="A49" t="s">
        <v>22</v>
      </c>
      <c r="B49" s="2">
        <v>198</v>
      </c>
      <c r="C49" s="5">
        <f>VLOOKUP(A49,Table1[#All],4,0)*B49</f>
        <v>0.20519793577981651</v>
      </c>
      <c r="H49" t="s">
        <v>78</v>
      </c>
      <c r="I49">
        <v>300</v>
      </c>
      <c r="J49" s="6">
        <v>1.99</v>
      </c>
      <c r="K49" s="4">
        <f t="shared" si="5"/>
        <v>6.6333333333333331E-3</v>
      </c>
      <c r="M49" t="s">
        <v>79</v>
      </c>
      <c r="N49">
        <v>111</v>
      </c>
      <c r="O49" s="5">
        <f>VLOOKUP(M49,Table1[#All],4,0)*N49</f>
        <v>0.26085000000000003</v>
      </c>
    </row>
    <row r="50" spans="1:15" x14ac:dyDescent="0.25">
      <c r="A50" t="s">
        <v>19</v>
      </c>
      <c r="B50" s="2">
        <v>20</v>
      </c>
      <c r="C50" s="5">
        <f>VLOOKUP(A50,Table1[#All],4,0)*B50</f>
        <v>3.5800000000000005E-2</v>
      </c>
      <c r="H50" t="s">
        <v>79</v>
      </c>
      <c r="I50">
        <v>1000</v>
      </c>
      <c r="J50" s="6">
        <v>2.35</v>
      </c>
      <c r="K50" s="4">
        <f t="shared" si="5"/>
        <v>2.3500000000000001E-3</v>
      </c>
      <c r="M50" t="s">
        <v>78</v>
      </c>
      <c r="N50">
        <v>300</v>
      </c>
      <c r="O50" s="5">
        <f>VLOOKUP(M50,Table1[#All],4,0)*N50</f>
        <v>1.99</v>
      </c>
    </row>
    <row r="51" spans="1:15" x14ac:dyDescent="0.25">
      <c r="A51" t="s">
        <v>31</v>
      </c>
      <c r="B51" s="2">
        <v>79</v>
      </c>
      <c r="C51" s="5">
        <f>VLOOKUP(A51,Table1[#All],4,0)*B51</f>
        <v>0.33377499999999999</v>
      </c>
      <c r="D51" s="5"/>
      <c r="E51" s="5"/>
      <c r="F51" s="5"/>
      <c r="H51" t="s">
        <v>80</v>
      </c>
      <c r="I51">
        <f>SUBTOTAL(109,N49:N52)</f>
        <v>611</v>
      </c>
      <c r="J51" s="6">
        <f>O53</f>
        <v>3.8908499999999999</v>
      </c>
      <c r="K51" s="4">
        <f t="shared" si="5"/>
        <v>6.3680032733224225E-3</v>
      </c>
      <c r="M51" t="s">
        <v>77</v>
      </c>
      <c r="N51">
        <f>I48</f>
        <v>100</v>
      </c>
      <c r="O51" s="5">
        <f>VLOOKUP(M51,Table1[#All],4,0)*N51</f>
        <v>0.85000000000000009</v>
      </c>
    </row>
    <row r="52" spans="1:15" x14ac:dyDescent="0.25">
      <c r="A52" t="s">
        <v>10</v>
      </c>
      <c r="B52" s="2">
        <v>2</v>
      </c>
      <c r="C52" s="5">
        <f>VLOOKUP(A52,Table1[#All],4,0)*B52</f>
        <v>0.26400000000000001</v>
      </c>
      <c r="H52" t="s">
        <v>81</v>
      </c>
      <c r="I52">
        <v>1</v>
      </c>
      <c r="J52" s="11">
        <f>(1.49+1.59+1.59)/3</f>
        <v>1.5566666666666666</v>
      </c>
      <c r="K52" s="4">
        <f t="shared" ref="K52:K60" si="6">J52/I52</f>
        <v>1.5566666666666666</v>
      </c>
      <c r="M52" t="s">
        <v>76</v>
      </c>
      <c r="N52">
        <v>100</v>
      </c>
      <c r="O52" s="5">
        <f>VLOOKUP(M52,Table1[#All],4,0)*N52</f>
        <v>0.79</v>
      </c>
    </row>
    <row r="53" spans="1:15" x14ac:dyDescent="0.25">
      <c r="A53" t="s">
        <v>40</v>
      </c>
      <c r="B53" s="2">
        <v>1</v>
      </c>
      <c r="C53" s="5">
        <f>VLOOKUP(A53,Table1[#All],4,0)*B53</f>
        <v>9.5000000000000001E-2</v>
      </c>
      <c r="D53" s="5">
        <f>SUM(C42:C53)</f>
        <v>2.1997494954128443</v>
      </c>
      <c r="E53" s="5"/>
      <c r="F53" s="5"/>
      <c r="H53" t="s">
        <v>82</v>
      </c>
      <c r="I53">
        <f>2893-1253</f>
        <v>1640</v>
      </c>
      <c r="J53" s="11">
        <f>O60</f>
        <v>0.89400000000000002</v>
      </c>
      <c r="K53" s="4">
        <f t="shared" si="6"/>
        <v>5.451219512195122E-4</v>
      </c>
      <c r="O53" s="5">
        <f>SUM(O49:O52)</f>
        <v>3.8908499999999999</v>
      </c>
    </row>
    <row r="54" spans="1:15" x14ac:dyDescent="0.25">
      <c r="A54" s="1">
        <v>41916</v>
      </c>
      <c r="B54" s="2" t="s">
        <v>95</v>
      </c>
      <c r="H54" t="s">
        <v>83</v>
      </c>
      <c r="I54">
        <v>1000</v>
      </c>
      <c r="J54" s="11">
        <f>(1.29+1.69)/2</f>
        <v>1.49</v>
      </c>
      <c r="K54" s="4">
        <f t="shared" si="6"/>
        <v>1.49E-3</v>
      </c>
    </row>
    <row r="55" spans="1:15" x14ac:dyDescent="0.25">
      <c r="C55" s="5"/>
      <c r="D55" s="5"/>
      <c r="E55" s="5"/>
      <c r="F55" s="5"/>
      <c r="H55" t="s">
        <v>84</v>
      </c>
      <c r="I55">
        <f>1918-1173</f>
        <v>745</v>
      </c>
      <c r="J55" s="6">
        <f>O58</f>
        <v>3.9066666666666667</v>
      </c>
      <c r="K55" s="4">
        <f t="shared" si="6"/>
        <v>5.243847874720358E-3</v>
      </c>
      <c r="M55" t="s">
        <v>84</v>
      </c>
    </row>
    <row r="56" spans="1:15" x14ac:dyDescent="0.25">
      <c r="A56" s="1">
        <v>41917</v>
      </c>
      <c r="H56" t="s">
        <v>85</v>
      </c>
      <c r="I56">
        <v>400</v>
      </c>
      <c r="J56" s="6">
        <v>1.5</v>
      </c>
      <c r="K56" s="4">
        <f t="shared" si="6"/>
        <v>3.7499999999999999E-3</v>
      </c>
      <c r="M56" t="s">
        <v>68</v>
      </c>
      <c r="N56">
        <v>400</v>
      </c>
      <c r="O56" s="5">
        <f>VLOOKUP(M56,Table1[#All],4,0)*N56</f>
        <v>2.35</v>
      </c>
    </row>
    <row r="57" spans="1:15" x14ac:dyDescent="0.25">
      <c r="A57" t="s">
        <v>10</v>
      </c>
      <c r="B57" s="2">
        <v>3</v>
      </c>
      <c r="C57" s="5">
        <f>VLOOKUP(A57,Table1[#All],4,0)*B57</f>
        <v>0.39600000000000002</v>
      </c>
      <c r="H57" t="s">
        <v>86</v>
      </c>
      <c r="I57">
        <v>17</v>
      </c>
      <c r="J57" s="11">
        <v>1.1499999999999999</v>
      </c>
      <c r="K57" s="4">
        <f t="shared" si="6"/>
        <v>6.7647058823529407E-2</v>
      </c>
      <c r="M57" t="s">
        <v>81</v>
      </c>
      <c r="N57">
        <v>1</v>
      </c>
      <c r="O57" s="5">
        <f>VLOOKUP(M57,Table1[#All],4,0)*N57</f>
        <v>1.5566666666666666</v>
      </c>
    </row>
    <row r="58" spans="1:15" x14ac:dyDescent="0.25">
      <c r="A58" s="1" t="s">
        <v>0</v>
      </c>
      <c r="B58" s="2">
        <v>61</v>
      </c>
      <c r="C58" s="5">
        <f>VLOOKUP(A58,Table1[#All],4,0)*B58</f>
        <v>5.3157142857142861E-2</v>
      </c>
      <c r="H58" t="s">
        <v>87</v>
      </c>
      <c r="I58">
        <v>1000</v>
      </c>
      <c r="J58" s="11">
        <v>3.39</v>
      </c>
      <c r="K58" s="4">
        <f t="shared" si="6"/>
        <v>3.3900000000000002E-3</v>
      </c>
      <c r="O58" s="5">
        <f>SUM(O56:O57)</f>
        <v>3.9066666666666667</v>
      </c>
    </row>
    <row r="59" spans="1:15" x14ac:dyDescent="0.25">
      <c r="A59" t="s">
        <v>43</v>
      </c>
      <c r="B59" s="2">
        <v>2</v>
      </c>
      <c r="C59" s="5">
        <f>VLOOKUP(A59,Table1[#All],4,0)*B59</f>
        <v>0.2475</v>
      </c>
      <c r="H59" t="s">
        <v>88</v>
      </c>
      <c r="I59">
        <f>3240-1253</f>
        <v>1987</v>
      </c>
      <c r="J59" s="11">
        <f>O69</f>
        <v>2.3452933333333332</v>
      </c>
      <c r="K59" s="4">
        <f t="shared" si="6"/>
        <v>1.1803187384667002E-3</v>
      </c>
      <c r="L59" t="s">
        <v>89</v>
      </c>
    </row>
    <row r="60" spans="1:15" x14ac:dyDescent="0.25">
      <c r="A60" s="1" t="s">
        <v>56</v>
      </c>
      <c r="B60" s="2">
        <v>326</v>
      </c>
      <c r="C60" s="5">
        <f>VLOOKUP(A60,Table1[#All],4,0)*B60</f>
        <v>0.29999138686131382</v>
      </c>
      <c r="H60" t="s">
        <v>90</v>
      </c>
      <c r="I60">
        <v>6</v>
      </c>
      <c r="J60" s="6">
        <v>2.79</v>
      </c>
      <c r="K60" s="4">
        <f t="shared" si="6"/>
        <v>0.46500000000000002</v>
      </c>
      <c r="M60" t="s">
        <v>83</v>
      </c>
      <c r="N60">
        <v>600</v>
      </c>
      <c r="O60" s="5">
        <f>VLOOKUP(M60,Table1[#All],4,0)*N60</f>
        <v>0.89400000000000002</v>
      </c>
    </row>
    <row r="61" spans="1:15" x14ac:dyDescent="0.25">
      <c r="A61" t="s">
        <v>57</v>
      </c>
      <c r="B61" s="2">
        <v>2</v>
      </c>
      <c r="C61" s="5">
        <f>VLOOKUP(A61,Table1[#All],4,0)*B61</f>
        <v>0.14624999999999999</v>
      </c>
      <c r="H61" t="s">
        <v>91</v>
      </c>
      <c r="I61">
        <v>1000</v>
      </c>
      <c r="J61" s="11">
        <f>0.85/1.5</f>
        <v>0.56666666666666665</v>
      </c>
      <c r="K61" s="4">
        <f t="shared" ref="K61:K67" si="7">J61/I61</f>
        <v>5.666666666666666E-4</v>
      </c>
    </row>
    <row r="62" spans="1:15" x14ac:dyDescent="0.25">
      <c r="A62" s="1" t="s">
        <v>52</v>
      </c>
      <c r="B62" s="2">
        <v>10</v>
      </c>
      <c r="C62" s="5">
        <f>VLOOKUP(A62,Table1[#All],4,0)*B62</f>
        <v>1.1999999999999999E-2</v>
      </c>
      <c r="H62" t="s">
        <v>96</v>
      </c>
      <c r="I62">
        <f>1064-422</f>
        <v>642</v>
      </c>
      <c r="J62" s="11">
        <f>O76</f>
        <v>0.98425571428571434</v>
      </c>
      <c r="K62" s="4">
        <f t="shared" si="7"/>
        <v>1.5331085892300847E-3</v>
      </c>
      <c r="M62" t="s">
        <v>88</v>
      </c>
    </row>
    <row r="63" spans="1:15" x14ac:dyDescent="0.25">
      <c r="A63" t="s">
        <v>58</v>
      </c>
      <c r="B63" s="2">
        <v>32</v>
      </c>
      <c r="C63" s="5">
        <f>VLOOKUP(A63,Table1[#All],4,0)*B63</f>
        <v>6.6243729603729609E-2</v>
      </c>
      <c r="D63" s="5"/>
      <c r="E63" s="5"/>
      <c r="F63" s="5"/>
      <c r="H63" t="s">
        <v>99</v>
      </c>
      <c r="I63">
        <v>1</v>
      </c>
      <c r="J63" s="11">
        <v>0</v>
      </c>
      <c r="K63" s="4">
        <f t="shared" si="7"/>
        <v>0</v>
      </c>
      <c r="M63" t="s">
        <v>62</v>
      </c>
      <c r="N63">
        <v>3</v>
      </c>
      <c r="O63" s="5">
        <f>VLOOKUP(M63,Table1[#All],4,0)*N63</f>
        <v>2.3879999999999998E-2</v>
      </c>
    </row>
    <row r="64" spans="1:15" x14ac:dyDescent="0.25">
      <c r="A64" t="s">
        <v>58</v>
      </c>
      <c r="B64" s="2">
        <v>66</v>
      </c>
      <c r="C64" s="5">
        <f>VLOOKUP(A64,Table1[#All],4,0)*B64</f>
        <v>0.13662769230769231</v>
      </c>
      <c r="D64" s="5"/>
      <c r="E64" s="5"/>
      <c r="F64" s="5"/>
      <c r="H64" t="s">
        <v>100</v>
      </c>
      <c r="I64">
        <f>3534-1302</f>
        <v>2232</v>
      </c>
      <c r="J64" s="11">
        <f>O85</f>
        <v>2.2277499999999999</v>
      </c>
      <c r="K64" s="4">
        <f t="shared" si="7"/>
        <v>9.9809587813620075E-4</v>
      </c>
      <c r="M64" t="s">
        <v>35</v>
      </c>
      <c r="N64">
        <v>238</v>
      </c>
      <c r="O64" s="5">
        <f>VLOOKUP(M64,Table1[#All],4,0)*N64</f>
        <v>0.2261</v>
      </c>
    </row>
    <row r="65" spans="1:15" x14ac:dyDescent="0.25">
      <c r="A65" s="1" t="s">
        <v>56</v>
      </c>
      <c r="B65" s="2">
        <v>599</v>
      </c>
      <c r="C65" s="5">
        <f>VLOOKUP(A65,Table1[#All],4,0)*B65</f>
        <v>0.55121116788321167</v>
      </c>
      <c r="H65" t="s">
        <v>65</v>
      </c>
      <c r="I65">
        <v>1</v>
      </c>
      <c r="J65" s="11">
        <v>0</v>
      </c>
      <c r="K65" s="4">
        <f t="shared" si="7"/>
        <v>0</v>
      </c>
      <c r="M65" t="s">
        <v>87</v>
      </c>
      <c r="N65">
        <v>334</v>
      </c>
      <c r="O65" s="5">
        <f>VLOOKUP(M65,Table1[#All],4,0)*N65</f>
        <v>1.13226</v>
      </c>
    </row>
    <row r="66" spans="1:15" x14ac:dyDescent="0.25">
      <c r="A66" t="s">
        <v>57</v>
      </c>
      <c r="B66" s="2">
        <v>1</v>
      </c>
      <c r="C66" s="5">
        <f>VLOOKUP(A66,Table1[#All],4,0)*B66</f>
        <v>7.3124999999999996E-2</v>
      </c>
      <c r="H66" t="s">
        <v>101</v>
      </c>
      <c r="I66">
        <v>250</v>
      </c>
      <c r="J66" s="11">
        <v>0.75</v>
      </c>
      <c r="K66" s="4">
        <f t="shared" si="7"/>
        <v>3.0000000000000001E-3</v>
      </c>
      <c r="M66" t="s">
        <v>32</v>
      </c>
      <c r="N66">
        <v>434</v>
      </c>
      <c r="O66" s="5">
        <f>VLOOKUP(M66,Table1[#All],4,0)*N66</f>
        <v>0.44268000000000002</v>
      </c>
    </row>
    <row r="67" spans="1:15" x14ac:dyDescent="0.25">
      <c r="A67" t="s">
        <v>52</v>
      </c>
      <c r="B67" s="2">
        <v>4</v>
      </c>
      <c r="C67" s="5">
        <f>VLOOKUP(A67,Table1[#All],4,0)*B67</f>
        <v>4.7999999999999996E-3</v>
      </c>
      <c r="H67" t="s">
        <v>102</v>
      </c>
      <c r="I67">
        <f>495-140</f>
        <v>355</v>
      </c>
      <c r="J67" s="11">
        <v>0.75</v>
      </c>
      <c r="K67" s="4">
        <f t="shared" si="7"/>
        <v>2.112676056338028E-3</v>
      </c>
      <c r="M67" t="s">
        <v>17</v>
      </c>
      <c r="N67">
        <v>76</v>
      </c>
      <c r="O67" s="5">
        <f>VLOOKUP(M67,Table1[#All],4,0)*N67</f>
        <v>0.11704000000000001</v>
      </c>
    </row>
    <row r="68" spans="1:15" x14ac:dyDescent="0.25">
      <c r="A68" t="s">
        <v>29</v>
      </c>
      <c r="B68" s="2">
        <v>244</v>
      </c>
      <c r="C68" s="5">
        <f>VLOOKUP(A68,Table1[#All],4,0)*B68</f>
        <v>0.21262857142857144</v>
      </c>
      <c r="H68" t="s">
        <v>103</v>
      </c>
      <c r="I68">
        <v>7</v>
      </c>
      <c r="J68" s="11">
        <v>1.95</v>
      </c>
      <c r="K68" s="4">
        <f t="shared" ref="K68:K77" si="8">J68/I68</f>
        <v>0.27857142857142858</v>
      </c>
      <c r="M68" t="s">
        <v>33</v>
      </c>
      <c r="N68">
        <v>550</v>
      </c>
      <c r="O68" s="5">
        <f>VLOOKUP(M68,Table1[#All],4,0)*N68</f>
        <v>0.40333333333333332</v>
      </c>
    </row>
    <row r="69" spans="1:15" x14ac:dyDescent="0.25">
      <c r="A69" s="1" t="s">
        <v>56</v>
      </c>
      <c r="B69" s="2">
        <v>521</v>
      </c>
      <c r="C69" s="5">
        <f>VLOOKUP(A69,Table1[#All],4,0)*B69</f>
        <v>0.47943408759124084</v>
      </c>
      <c r="D69" s="5">
        <f>SUM(C57:C69)</f>
        <v>2.6789687785329028</v>
      </c>
      <c r="E69" s="5"/>
      <c r="F69" s="5"/>
      <c r="H69" t="s">
        <v>104</v>
      </c>
      <c r="I69">
        <v>1500</v>
      </c>
      <c r="J69" s="11">
        <v>0.79</v>
      </c>
      <c r="K69" s="4">
        <f t="shared" si="8"/>
        <v>5.2666666666666671E-4</v>
      </c>
      <c r="O69" s="5">
        <f>SUM(O63:O68)</f>
        <v>2.3452933333333332</v>
      </c>
    </row>
    <row r="70" spans="1:15" x14ac:dyDescent="0.25">
      <c r="A70" s="1">
        <v>41918</v>
      </c>
      <c r="H70" t="s">
        <v>105</v>
      </c>
      <c r="I70">
        <v>200</v>
      </c>
      <c r="J70" s="11">
        <v>0.57999999999999996</v>
      </c>
      <c r="K70" s="4">
        <f t="shared" si="8"/>
        <v>2.8999999999999998E-3</v>
      </c>
    </row>
    <row r="71" spans="1:15" x14ac:dyDescent="0.25">
      <c r="A71" t="s">
        <v>4</v>
      </c>
      <c r="B71" s="2">
        <v>64</v>
      </c>
      <c r="C71" s="5">
        <f>VLOOKUP(A71,Table1[#All],4,0)*B71</f>
        <v>0.17791999999999999</v>
      </c>
      <c r="H71" t="s">
        <v>106</v>
      </c>
      <c r="I71">
        <v>1000</v>
      </c>
      <c r="J71" s="11">
        <v>3.35</v>
      </c>
      <c r="K71" s="4">
        <f t="shared" si="8"/>
        <v>3.3500000000000001E-3</v>
      </c>
      <c r="M71" t="s">
        <v>92</v>
      </c>
    </row>
    <row r="72" spans="1:15" x14ac:dyDescent="0.25">
      <c r="A72" t="s">
        <v>30</v>
      </c>
      <c r="B72" s="2">
        <v>40</v>
      </c>
      <c r="C72" s="5">
        <f>VLOOKUP(A72,Table1[#All],4,0)*B72</f>
        <v>0.16799999999999998</v>
      </c>
      <c r="H72" t="s">
        <v>107</v>
      </c>
      <c r="I72">
        <v>1000</v>
      </c>
      <c r="J72" s="11">
        <v>3.79</v>
      </c>
      <c r="K72" s="4">
        <f t="shared" si="8"/>
        <v>3.79E-3</v>
      </c>
      <c r="M72" t="s">
        <v>10</v>
      </c>
      <c r="N72">
        <v>4</v>
      </c>
      <c r="O72" s="5">
        <f>VLOOKUP(M72,Table1[#All],4,0)*N72</f>
        <v>0.52800000000000002</v>
      </c>
    </row>
    <row r="73" spans="1:15" x14ac:dyDescent="0.25">
      <c r="A73" t="s">
        <v>10</v>
      </c>
      <c r="B73" s="2">
        <v>3</v>
      </c>
      <c r="C73" s="5">
        <f>VLOOKUP(A73,Table1[#All],4,0)*B73</f>
        <v>0.39600000000000002</v>
      </c>
      <c r="H73" t="s">
        <v>108</v>
      </c>
      <c r="I73">
        <v>200</v>
      </c>
      <c r="J73" s="11">
        <v>2.95</v>
      </c>
      <c r="K73" s="4">
        <f t="shared" si="8"/>
        <v>1.4750000000000001E-2</v>
      </c>
      <c r="M73" t="s">
        <v>29</v>
      </c>
      <c r="N73">
        <v>403</v>
      </c>
      <c r="O73" s="5">
        <f>VLOOKUP(M73,Table1[#All],4,0)*N73</f>
        <v>0.35118571428571432</v>
      </c>
    </row>
    <row r="74" spans="1:15" x14ac:dyDescent="0.25">
      <c r="A74" t="s">
        <v>31</v>
      </c>
      <c r="B74" s="2">
        <v>55</v>
      </c>
      <c r="C74" s="5">
        <f>VLOOKUP(A74,Table1[#All],4,0)*B74</f>
        <v>0.23237499999999997</v>
      </c>
      <c r="H74" t="s">
        <v>109</v>
      </c>
      <c r="I74">
        <v>200</v>
      </c>
      <c r="J74" s="11">
        <v>0.49</v>
      </c>
      <c r="K74" s="4">
        <f t="shared" si="8"/>
        <v>2.4499999999999999E-3</v>
      </c>
      <c r="M74" t="s">
        <v>55</v>
      </c>
      <c r="N74">
        <v>101</v>
      </c>
      <c r="O74" s="5">
        <f>VLOOKUP(M74,Table1[#All],4,0)*N74</f>
        <v>8.2820000000000005E-2</v>
      </c>
    </row>
    <row r="75" spans="1:15" x14ac:dyDescent="0.25">
      <c r="A75" t="s">
        <v>37</v>
      </c>
      <c r="B75" s="2">
        <v>2</v>
      </c>
      <c r="C75" s="5">
        <f>VLOOKUP(A75,Table1[#All],4,0)*B75</f>
        <v>0.2475</v>
      </c>
      <c r="H75" t="s">
        <v>110</v>
      </c>
      <c r="I75">
        <v>4</v>
      </c>
      <c r="J75" s="11">
        <v>2.2799999999999998</v>
      </c>
      <c r="K75" s="4">
        <f t="shared" si="8"/>
        <v>0.56999999999999995</v>
      </c>
      <c r="M75" t="s">
        <v>50</v>
      </c>
      <c r="N75">
        <v>25</v>
      </c>
      <c r="O75" s="5">
        <f>VLOOKUP(M75,Table1[#All],4,0)*N75</f>
        <v>2.2250000000000002E-2</v>
      </c>
    </row>
    <row r="76" spans="1:15" x14ac:dyDescent="0.25">
      <c r="A76" t="s">
        <v>59</v>
      </c>
      <c r="B76" s="2">
        <v>358</v>
      </c>
      <c r="C76" s="5">
        <f>VLOOKUP(A76,Table1[#All],4,0)*B76</f>
        <v>0.69796070038910507</v>
      </c>
      <c r="H76" t="s">
        <v>113</v>
      </c>
      <c r="I76">
        <v>3</v>
      </c>
      <c r="J76" s="11">
        <v>2.08</v>
      </c>
      <c r="K76" s="4">
        <f t="shared" si="8"/>
        <v>0.69333333333333336</v>
      </c>
      <c r="O76" s="5">
        <f>SUM(O72:O75)</f>
        <v>0.98425571428571434</v>
      </c>
    </row>
    <row r="77" spans="1:15" x14ac:dyDescent="0.25">
      <c r="A77" t="s">
        <v>27</v>
      </c>
      <c r="B77" s="2">
        <v>65</v>
      </c>
      <c r="C77" s="5">
        <f>VLOOKUP(A77,Table1[#All],4,0)*B77</f>
        <v>0.12783333333333335</v>
      </c>
      <c r="H77" t="s">
        <v>114</v>
      </c>
      <c r="I77">
        <v>1000</v>
      </c>
      <c r="J77" s="11">
        <v>5.9</v>
      </c>
      <c r="K77" s="4">
        <f t="shared" si="8"/>
        <v>5.9000000000000007E-3</v>
      </c>
      <c r="M77" t="s">
        <v>98</v>
      </c>
    </row>
    <row r="78" spans="1:15" x14ac:dyDescent="0.25">
      <c r="A78" t="s">
        <v>31</v>
      </c>
      <c r="B78" s="2">
        <v>35</v>
      </c>
      <c r="C78" s="5">
        <f>VLOOKUP(A78,Table1[#All],4,0)*B78</f>
        <v>0.14787499999999998</v>
      </c>
      <c r="H78" t="s">
        <v>116</v>
      </c>
      <c r="I78">
        <v>1</v>
      </c>
      <c r="J78" s="11">
        <v>2</v>
      </c>
      <c r="K78" s="4">
        <f>J78/I78</f>
        <v>2</v>
      </c>
      <c r="M78" t="s">
        <v>35</v>
      </c>
      <c r="N78">
        <v>189</v>
      </c>
      <c r="O78" s="5">
        <f>VLOOKUP(M78,Table1[#All],4,0)*N78</f>
        <v>0.17954999999999999</v>
      </c>
    </row>
    <row r="79" spans="1:15" x14ac:dyDescent="0.25">
      <c r="A79" t="s">
        <v>56</v>
      </c>
      <c r="B79" s="2">
        <v>490</v>
      </c>
      <c r="C79" s="5">
        <f>VLOOKUP(A79,Table1[#All],4,0)*B79</f>
        <v>0.45090729927007295</v>
      </c>
      <c r="D79" s="5">
        <f>SUM(C71:C79)</f>
        <v>2.6463713329925116</v>
      </c>
      <c r="E79" s="5"/>
      <c r="F79" s="5"/>
      <c r="H79" t="s">
        <v>117</v>
      </c>
      <c r="I79">
        <v>500</v>
      </c>
      <c r="J79" s="6">
        <v>6.99</v>
      </c>
      <c r="K79" s="4">
        <f>J79/I79</f>
        <v>1.3980000000000001E-2</v>
      </c>
      <c r="M79" t="s">
        <v>17</v>
      </c>
      <c r="N79">
        <v>125</v>
      </c>
      <c r="O79" s="5">
        <f>VLOOKUP(M79,Table1[#All],4,0)*N79</f>
        <v>0.1925</v>
      </c>
    </row>
    <row r="80" spans="1:15" x14ac:dyDescent="0.25">
      <c r="A80" s="1">
        <v>41919</v>
      </c>
      <c r="H80" t="s">
        <v>118</v>
      </c>
      <c r="I80">
        <v>16</v>
      </c>
      <c r="J80" s="6">
        <v>2.19</v>
      </c>
      <c r="K80" s="4">
        <f>J80/I80</f>
        <v>0.136875</v>
      </c>
      <c r="M80" t="s">
        <v>62</v>
      </c>
      <c r="N80">
        <v>8</v>
      </c>
      <c r="O80" s="5">
        <f>VLOOKUP(M80,Table1[#All],4,0)*N80</f>
        <v>6.368E-2</v>
      </c>
    </row>
    <row r="81" spans="1:15" x14ac:dyDescent="0.25">
      <c r="A81" t="s">
        <v>18</v>
      </c>
      <c r="B81" s="2">
        <v>17</v>
      </c>
      <c r="C81" s="5">
        <f>VLOOKUP(A81,Table1[#All],4,0)*B81</f>
        <v>9.9449999999999983E-2</v>
      </c>
      <c r="H81" t="s">
        <v>123</v>
      </c>
      <c r="I81">
        <v>1</v>
      </c>
      <c r="J81" s="6">
        <v>1</v>
      </c>
      <c r="K81" s="4">
        <f>J81/I81</f>
        <v>1</v>
      </c>
      <c r="M81" t="s">
        <v>32</v>
      </c>
      <c r="N81">
        <v>391</v>
      </c>
      <c r="O81" s="5">
        <f>VLOOKUP(M81,Table1[#All],4,0)*N81</f>
        <v>0.39882000000000001</v>
      </c>
    </row>
    <row r="82" spans="1:15" x14ac:dyDescent="0.25">
      <c r="A82" t="s">
        <v>10</v>
      </c>
      <c r="B82" s="2">
        <v>3</v>
      </c>
      <c r="C82" s="5">
        <f>VLOOKUP(A82,Table1[#All],4,0)*B82</f>
        <v>0.39600000000000002</v>
      </c>
      <c r="M82" t="s">
        <v>33</v>
      </c>
      <c r="N82">
        <v>993</v>
      </c>
      <c r="O82" s="5">
        <f>VLOOKUP(M82,Table1[#All],4,0)*N82</f>
        <v>0.72819999999999996</v>
      </c>
    </row>
    <row r="83" spans="1:15" x14ac:dyDescent="0.25">
      <c r="A83" t="s">
        <v>37</v>
      </c>
      <c r="B83" s="2">
        <v>2</v>
      </c>
      <c r="C83" s="5">
        <f>VLOOKUP(A83,Table1[#All],4,0)*B83</f>
        <v>0.2475</v>
      </c>
      <c r="M83" t="s">
        <v>40</v>
      </c>
      <c r="N83">
        <v>7</v>
      </c>
      <c r="O83" s="5">
        <f>VLOOKUP(M83,Table1[#All],4,0)*N83</f>
        <v>0.66500000000000004</v>
      </c>
    </row>
    <row r="84" spans="1:15" x14ac:dyDescent="0.25">
      <c r="A84" t="s">
        <v>31</v>
      </c>
      <c r="B84" s="2">
        <v>44</v>
      </c>
      <c r="C84" s="5">
        <f>VLOOKUP(A84,Table1[#All],4,0)*B84</f>
        <v>0.18589999999999998</v>
      </c>
      <c r="M84" t="s">
        <v>99</v>
      </c>
      <c r="N84">
        <v>1</v>
      </c>
      <c r="O84" s="5">
        <f>VLOOKUP(M84,Table1[#All],4,0)*N84</f>
        <v>0</v>
      </c>
    </row>
    <row r="85" spans="1:15" x14ac:dyDescent="0.25">
      <c r="A85" t="s">
        <v>4</v>
      </c>
      <c r="B85" s="2">
        <v>64</v>
      </c>
      <c r="C85" s="5">
        <f>VLOOKUP(A85,Table1[#All],4,0)*B85</f>
        <v>0.17791999999999999</v>
      </c>
      <c r="O85" s="5">
        <f>SUM(O78:O84)</f>
        <v>2.2277499999999999</v>
      </c>
    </row>
    <row r="86" spans="1:15" x14ac:dyDescent="0.25">
      <c r="A86" t="s">
        <v>5</v>
      </c>
      <c r="B86" s="2">
        <v>35</v>
      </c>
      <c r="C86" s="5">
        <f>VLOOKUP(A86,Table1[#All],4,0)*B86</f>
        <v>0.14699999999999999</v>
      </c>
    </row>
    <row r="87" spans="1:15" x14ac:dyDescent="0.25">
      <c r="A87" t="s">
        <v>56</v>
      </c>
      <c r="B87" s="2">
        <v>621</v>
      </c>
      <c r="C87" s="5">
        <f>VLOOKUP(A87,Table1[#All],4,0)*B87</f>
        <v>0.57145598540145981</v>
      </c>
      <c r="M87" t="s">
        <v>102</v>
      </c>
    </row>
    <row r="88" spans="1:15" x14ac:dyDescent="0.25">
      <c r="A88" t="s">
        <v>27</v>
      </c>
      <c r="B88" s="2">
        <v>51</v>
      </c>
      <c r="C88" s="5">
        <f>VLOOKUP(A88,Table1[#All],4,0)*B88</f>
        <v>0.10030000000000001</v>
      </c>
      <c r="D88" s="5">
        <f>SUM(C81:C88)</f>
        <v>1.9255259854014599</v>
      </c>
      <c r="E88" s="5"/>
      <c r="F88" s="5"/>
      <c r="M88" t="s">
        <v>101</v>
      </c>
      <c r="N88">
        <v>250</v>
      </c>
      <c r="O88" s="5">
        <f>VLOOKUP(M88,Table1[#All],4,0)*N88</f>
        <v>0.75</v>
      </c>
    </row>
    <row r="89" spans="1:15" x14ac:dyDescent="0.25">
      <c r="A89" s="1">
        <v>41920</v>
      </c>
      <c r="M89" t="s">
        <v>65</v>
      </c>
      <c r="N89">
        <v>100</v>
      </c>
      <c r="O89" s="5">
        <f>VLOOKUP(M89,Table1[#All],4,0)*N89</f>
        <v>0</v>
      </c>
    </row>
    <row r="90" spans="1:15" x14ac:dyDescent="0.25">
      <c r="A90" t="s">
        <v>60</v>
      </c>
      <c r="B90" s="2">
        <v>46</v>
      </c>
      <c r="C90" s="5">
        <f>VLOOKUP(A90,Table1[#All],4,0)*B90</f>
        <v>5.3576470588235295E-2</v>
      </c>
      <c r="O90" s="5">
        <f>SUM(O88:O89)</f>
        <v>0.75</v>
      </c>
    </row>
    <row r="91" spans="1:15" x14ac:dyDescent="0.25">
      <c r="A91" t="s">
        <v>29</v>
      </c>
      <c r="B91" s="2">
        <v>41</v>
      </c>
      <c r="C91" s="5">
        <f>VLOOKUP(A91,Table1[#All],4,0)*B91</f>
        <v>3.5728571428571429E-2</v>
      </c>
    </row>
    <row r="92" spans="1:15" x14ac:dyDescent="0.25">
      <c r="A92" t="s">
        <v>63</v>
      </c>
      <c r="B92" s="2">
        <v>1</v>
      </c>
      <c r="C92" s="5">
        <f>VLOOKUP(A92,Table1[#All],4,0)*B92</f>
        <v>0</v>
      </c>
      <c r="D92" s="5"/>
      <c r="E92" s="5"/>
      <c r="F92" s="5"/>
    </row>
    <row r="93" spans="1:15" x14ac:dyDescent="0.25">
      <c r="A93" t="s">
        <v>33</v>
      </c>
      <c r="B93" s="2">
        <v>130</v>
      </c>
      <c r="C93" s="5">
        <f>VLOOKUP(A93,Table1[#All],4,0)*B93</f>
        <v>9.5333333333333339E-2</v>
      </c>
    </row>
    <row r="94" spans="1:15" x14ac:dyDescent="0.25">
      <c r="A94" t="s">
        <v>66</v>
      </c>
      <c r="B94" s="2">
        <v>178</v>
      </c>
      <c r="C94" s="5">
        <f>VLOOKUP(A94,Table1[#All],4,0)*B94</f>
        <v>0.63873758839528572</v>
      </c>
    </row>
    <row r="95" spans="1:15" x14ac:dyDescent="0.25">
      <c r="A95" t="s">
        <v>33</v>
      </c>
      <c r="B95" s="2">
        <v>448</v>
      </c>
      <c r="C95" s="5">
        <f>VLOOKUP(A95,Table1[#All],4,0)*B95</f>
        <v>0.32853333333333334</v>
      </c>
    </row>
    <row r="96" spans="1:15" x14ac:dyDescent="0.25">
      <c r="A96" t="s">
        <v>66</v>
      </c>
      <c r="B96" s="2">
        <v>375</v>
      </c>
      <c r="C96" s="5">
        <f>VLOOKUP(A96,Table1[#All],4,0)*B96</f>
        <v>1.3456550317316411</v>
      </c>
    </row>
    <row r="97" spans="1:6" x14ac:dyDescent="0.25">
      <c r="A97" t="s">
        <v>27</v>
      </c>
      <c r="B97" s="2">
        <v>99</v>
      </c>
      <c r="C97" s="5">
        <f>VLOOKUP(A97,Table1[#All],4,0)*B97</f>
        <v>0.19470000000000001</v>
      </c>
      <c r="D97" s="5">
        <f>SUM(C90:C97)</f>
        <v>2.6922643288104005</v>
      </c>
      <c r="E97" s="5"/>
      <c r="F97" s="5"/>
    </row>
    <row r="98" spans="1:6" x14ac:dyDescent="0.25">
      <c r="A98" s="1">
        <v>41921</v>
      </c>
    </row>
    <row r="99" spans="1:6" x14ac:dyDescent="0.25">
      <c r="A99" t="s">
        <v>60</v>
      </c>
      <c r="B99" s="2">
        <v>54</v>
      </c>
      <c r="C99" s="5">
        <f>VLOOKUP(A99,Table1[#All],4,0)*B99</f>
        <v>6.2894117647058823E-2</v>
      </c>
    </row>
    <row r="100" spans="1:6" x14ac:dyDescent="0.25">
      <c r="A100" t="s">
        <v>29</v>
      </c>
      <c r="B100" s="2">
        <v>96</v>
      </c>
      <c r="C100" s="5">
        <f>VLOOKUP(A100,Table1[#All],4,0)*B100</f>
        <v>8.365714285714286E-2</v>
      </c>
    </row>
    <row r="101" spans="1:6" x14ac:dyDescent="0.25">
      <c r="A101" t="s">
        <v>63</v>
      </c>
      <c r="B101" s="2">
        <v>1</v>
      </c>
      <c r="C101" s="5">
        <f>VLOOKUP(A101,Table1[#All],4,0)*B101</f>
        <v>0</v>
      </c>
    </row>
    <row r="102" spans="1:6" x14ac:dyDescent="0.25">
      <c r="A102" t="s">
        <v>33</v>
      </c>
      <c r="B102" s="2">
        <v>165</v>
      </c>
      <c r="C102" s="5">
        <f>VLOOKUP(A102,Table1[#All],4,0)*B102</f>
        <v>0.121</v>
      </c>
    </row>
    <row r="103" spans="1:6" x14ac:dyDescent="0.25">
      <c r="A103" t="s">
        <v>66</v>
      </c>
      <c r="B103" s="2">
        <v>162</v>
      </c>
      <c r="C103" s="5">
        <f>VLOOKUP(A103,Table1[#All],4,0)*B103</f>
        <v>0.58132297370806896</v>
      </c>
    </row>
    <row r="104" spans="1:6" x14ac:dyDescent="0.25">
      <c r="A104" t="s">
        <v>31</v>
      </c>
      <c r="B104" s="2">
        <v>29</v>
      </c>
      <c r="C104" s="5">
        <f>VLOOKUP(A104,Table1[#All],4,0)*B104</f>
        <v>0.122525</v>
      </c>
    </row>
    <row r="105" spans="1:6" x14ac:dyDescent="0.25">
      <c r="A105" t="s">
        <v>33</v>
      </c>
      <c r="B105" s="2">
        <v>337</v>
      </c>
      <c r="C105" s="5">
        <f>VLOOKUP(A105,Table1[#All],4,0)*B105</f>
        <v>0.24713333333333334</v>
      </c>
    </row>
    <row r="106" spans="1:6" x14ac:dyDescent="0.25">
      <c r="A106" t="s">
        <v>66</v>
      </c>
      <c r="B106" s="2">
        <v>332</v>
      </c>
      <c r="C106" s="5">
        <f>VLOOKUP(A106,Table1[#All],4,0)*B106</f>
        <v>1.1913532547597463</v>
      </c>
    </row>
    <row r="107" spans="1:6" x14ac:dyDescent="0.25">
      <c r="A107" t="s">
        <v>27</v>
      </c>
      <c r="B107" s="2">
        <v>49</v>
      </c>
      <c r="C107" s="5">
        <f>VLOOKUP(A107,Table1[#All],4,0)*B107</f>
        <v>9.6366666666666684E-2</v>
      </c>
      <c r="D107" s="5">
        <f>SUM(C99:C107)</f>
        <v>2.5062524889720166</v>
      </c>
      <c r="E107" s="5"/>
      <c r="F107" s="5"/>
    </row>
    <row r="108" spans="1:6" x14ac:dyDescent="0.25">
      <c r="A108" s="1">
        <v>41922</v>
      </c>
    </row>
    <row r="109" spans="1:6" x14ac:dyDescent="0.25">
      <c r="A109" t="s">
        <v>60</v>
      </c>
      <c r="B109" s="2">
        <v>60</v>
      </c>
      <c r="C109" s="5">
        <f>VLOOKUP(A109,Table1[#All],4,0)*B109</f>
        <v>6.9882352941176465E-2</v>
      </c>
    </row>
    <row r="110" spans="1:6" x14ac:dyDescent="0.25">
      <c r="A110" t="s">
        <v>0</v>
      </c>
      <c r="B110" s="2">
        <v>88</v>
      </c>
      <c r="C110" s="5">
        <f>VLOOKUP(A110,Table1[#All],4,0)*B110</f>
        <v>7.6685714285714288E-2</v>
      </c>
    </row>
    <row r="111" spans="1:6" x14ac:dyDescent="0.25">
      <c r="A111" t="s">
        <v>63</v>
      </c>
      <c r="B111" s="2">
        <v>0</v>
      </c>
      <c r="C111" s="5">
        <f>VLOOKUP(A111,Table1[#All],4,0)*B111</f>
        <v>0</v>
      </c>
    </row>
    <row r="112" spans="1:6" x14ac:dyDescent="0.25">
      <c r="A112" t="s">
        <v>34</v>
      </c>
      <c r="B112" s="2">
        <v>267</v>
      </c>
      <c r="C112" s="5">
        <f>VLOOKUP(A112,Table1[#All],4,0)*B112</f>
        <v>0.27561303120356612</v>
      </c>
    </row>
    <row r="113" spans="1:6" x14ac:dyDescent="0.25">
      <c r="A113" t="s">
        <v>67</v>
      </c>
      <c r="B113" s="2">
        <v>179</v>
      </c>
      <c r="C113" s="5">
        <f>VLOOKUP(A113,Table1[#All],4,0)*B113</f>
        <v>1.3707207207207206</v>
      </c>
    </row>
    <row r="114" spans="1:6" x14ac:dyDescent="0.25">
      <c r="A114" t="s">
        <v>31</v>
      </c>
      <c r="B114" s="2">
        <v>46</v>
      </c>
      <c r="C114" s="5">
        <f>VLOOKUP(A114,Table1[#All],4,0)*B114</f>
        <v>0.19434999999999997</v>
      </c>
    </row>
    <row r="115" spans="1:6" x14ac:dyDescent="0.25">
      <c r="A115" t="s">
        <v>34</v>
      </c>
      <c r="B115" s="2">
        <v>204</v>
      </c>
      <c r="C115" s="5">
        <f>VLOOKUP(A115,Table1[#All],4,0)*B115</f>
        <v>0.21058074294205051</v>
      </c>
    </row>
    <row r="116" spans="1:6" x14ac:dyDescent="0.25">
      <c r="A116" t="s">
        <v>67</v>
      </c>
      <c r="B116" s="2">
        <v>109</v>
      </c>
      <c r="C116" s="5">
        <f>VLOOKUP(A116,Table1[#All],4,0)*B116</f>
        <v>0.83468468468468471</v>
      </c>
    </row>
    <row r="117" spans="1:6" x14ac:dyDescent="0.25">
      <c r="A117" t="s">
        <v>27</v>
      </c>
      <c r="B117" s="2">
        <v>80</v>
      </c>
      <c r="C117" s="5">
        <f>VLOOKUP(A117,Table1[#All],4,0)*B117</f>
        <v>0.15733333333333335</v>
      </c>
    </row>
    <row r="118" spans="1:6" x14ac:dyDescent="0.25">
      <c r="A118" t="s">
        <v>74</v>
      </c>
      <c r="B118" s="2">
        <v>1.25</v>
      </c>
      <c r="C118" s="5">
        <f>VLOOKUP(A118,Table1[#All],4,0)*B118</f>
        <v>2.0562499999999999</v>
      </c>
    </row>
    <row r="119" spans="1:6" x14ac:dyDescent="0.25">
      <c r="A119" t="s">
        <v>80</v>
      </c>
      <c r="B119" s="2">
        <v>199</v>
      </c>
      <c r="C119" s="5">
        <f>VLOOKUP(A119,Table1[#All],4,0)*B119</f>
        <v>1.267232651391162</v>
      </c>
      <c r="D119" s="5">
        <f>SUM(C109:C119)</f>
        <v>6.5133332315024086</v>
      </c>
      <c r="E119" s="5"/>
      <c r="F119" s="5"/>
    </row>
    <row r="120" spans="1:6" x14ac:dyDescent="0.25">
      <c r="A120" s="1">
        <v>41954</v>
      </c>
    </row>
    <row r="121" spans="1:6" x14ac:dyDescent="0.25">
      <c r="A121" s="1" t="s">
        <v>34</v>
      </c>
      <c r="B121" s="2">
        <v>171</v>
      </c>
      <c r="C121" s="5">
        <f>VLOOKUP(A121,Table1[#All],4,0)*B121</f>
        <v>0.17651621099554232</v>
      </c>
    </row>
    <row r="122" spans="1:6" x14ac:dyDescent="0.25">
      <c r="A122" s="1" t="s">
        <v>67</v>
      </c>
      <c r="B122" s="2">
        <v>99</v>
      </c>
      <c r="C122" s="5">
        <f>VLOOKUP(A122,Table1[#All],4,0)*B122</f>
        <v>0.75810810810810814</v>
      </c>
    </row>
    <row r="123" spans="1:6" x14ac:dyDescent="0.25">
      <c r="A123" s="1" t="s">
        <v>60</v>
      </c>
      <c r="B123" s="2">
        <v>53</v>
      </c>
      <c r="C123" s="5">
        <f>VLOOKUP(A123,Table1[#All],4,0)*B123</f>
        <v>6.172941176470588E-2</v>
      </c>
    </row>
    <row r="124" spans="1:6" x14ac:dyDescent="0.25">
      <c r="A124" s="1" t="s">
        <v>29</v>
      </c>
      <c r="B124" s="2">
        <v>80</v>
      </c>
      <c r="C124" s="5">
        <f>VLOOKUP(A124,Table1[#All],4,0)*B124</f>
        <v>6.9714285714285715E-2</v>
      </c>
    </row>
    <row r="125" spans="1:6" x14ac:dyDescent="0.25">
      <c r="A125" s="1" t="s">
        <v>63</v>
      </c>
      <c r="B125" s="2">
        <v>1</v>
      </c>
      <c r="C125" s="5">
        <f>VLOOKUP(A125,Table1[#All],4,0)*B125</f>
        <v>0</v>
      </c>
    </row>
    <row r="126" spans="1:6" x14ac:dyDescent="0.25">
      <c r="A126" s="1" t="s">
        <v>10</v>
      </c>
      <c r="B126" s="2">
        <v>3</v>
      </c>
      <c r="C126" s="5">
        <f>VLOOKUP(A126,Table1[#All],4,0)*B126</f>
        <v>0.39600000000000002</v>
      </c>
    </row>
    <row r="127" spans="1:6" x14ac:dyDescent="0.25">
      <c r="A127" s="1" t="s">
        <v>18</v>
      </c>
      <c r="B127" s="2">
        <v>17</v>
      </c>
      <c r="C127" s="5">
        <f>VLOOKUP(A127,Table1[#All],4,0)*B127</f>
        <v>9.9449999999999983E-2</v>
      </c>
    </row>
    <row r="128" spans="1:6" x14ac:dyDescent="0.25">
      <c r="A128" s="1" t="s">
        <v>40</v>
      </c>
      <c r="B128" s="2">
        <v>2</v>
      </c>
      <c r="C128" s="5">
        <f>VLOOKUP(A128,Table1[#All],4,0)*B128</f>
        <v>0.19</v>
      </c>
    </row>
    <row r="129" spans="1:6" x14ac:dyDescent="0.25">
      <c r="A129" s="1" t="s">
        <v>27</v>
      </c>
      <c r="B129" s="2">
        <v>79</v>
      </c>
      <c r="C129" s="5">
        <f>VLOOKUP(A129,Table1[#All],4,0)*B129</f>
        <v>0.15536666666666668</v>
      </c>
    </row>
    <row r="130" spans="1:6" x14ac:dyDescent="0.25">
      <c r="A130" s="1" t="s">
        <v>85</v>
      </c>
      <c r="B130" s="2">
        <v>51</v>
      </c>
      <c r="C130" s="5">
        <f>VLOOKUP(A130,Table1[#All],4,0)*B130</f>
        <v>0.19125</v>
      </c>
      <c r="D130" s="5">
        <f>SUM(C121:C130)</f>
        <v>2.0981346832493091</v>
      </c>
      <c r="E130" s="5"/>
      <c r="F130" s="5"/>
    </row>
    <row r="131" spans="1:6" x14ac:dyDescent="0.25">
      <c r="A131" s="1">
        <v>41955</v>
      </c>
      <c r="B131" s="2" t="s">
        <v>94</v>
      </c>
    </row>
    <row r="132" spans="1:6" x14ac:dyDescent="0.25">
      <c r="A132" s="1">
        <v>41956</v>
      </c>
      <c r="B132" s="2" t="s">
        <v>94</v>
      </c>
    </row>
    <row r="133" spans="1:6" x14ac:dyDescent="0.25">
      <c r="A133" s="1">
        <v>41957</v>
      </c>
      <c r="B133" s="2" t="s">
        <v>94</v>
      </c>
    </row>
    <row r="134" spans="1:6" x14ac:dyDescent="0.25">
      <c r="A134" s="1">
        <v>41958</v>
      </c>
    </row>
    <row r="135" spans="1:6" x14ac:dyDescent="0.25">
      <c r="A135" s="1" t="s">
        <v>10</v>
      </c>
      <c r="B135" s="2">
        <v>3</v>
      </c>
      <c r="C135" s="5">
        <f>VLOOKUP(A135,Table1[#All],4,0)*B135</f>
        <v>0.39600000000000002</v>
      </c>
    </row>
    <row r="136" spans="1:6" x14ac:dyDescent="0.25">
      <c r="A136" s="1" t="s">
        <v>37</v>
      </c>
      <c r="B136" s="2">
        <v>2</v>
      </c>
      <c r="C136" s="5">
        <f>VLOOKUP(A136,Table1[#All],4,0)*B136</f>
        <v>0.2475</v>
      </c>
    </row>
    <row r="137" spans="1:6" x14ac:dyDescent="0.25">
      <c r="A137" s="1" t="s">
        <v>85</v>
      </c>
      <c r="B137" s="2">
        <v>54</v>
      </c>
      <c r="C137" s="5">
        <f>VLOOKUP(A137,Table1[#All],4,0)*B137</f>
        <v>0.20249999999999999</v>
      </c>
    </row>
    <row r="138" spans="1:6" x14ac:dyDescent="0.25">
      <c r="A138" s="1" t="s">
        <v>18</v>
      </c>
      <c r="B138" s="2">
        <v>17</v>
      </c>
      <c r="C138" s="5">
        <f>VLOOKUP(A138,Table1[#All],4,0)*B138</f>
        <v>9.9449999999999983E-2</v>
      </c>
    </row>
    <row r="139" spans="1:6" x14ac:dyDescent="0.25">
      <c r="A139" s="1" t="s">
        <v>82</v>
      </c>
      <c r="B139" s="2">
        <v>288</v>
      </c>
      <c r="C139" s="5">
        <f>VLOOKUP(A139,Table1[#All],4,0)*B139</f>
        <v>0.15699512195121951</v>
      </c>
    </row>
    <row r="140" spans="1:6" x14ac:dyDescent="0.25">
      <c r="A140" s="1" t="s">
        <v>84</v>
      </c>
      <c r="B140" s="2">
        <v>83</v>
      </c>
      <c r="C140" s="5">
        <f>VLOOKUP(A140,Table1[#All],4,0)*B140</f>
        <v>0.43523937360178971</v>
      </c>
    </row>
    <row r="141" spans="1:6" x14ac:dyDescent="0.25">
      <c r="A141" s="1" t="s">
        <v>82</v>
      </c>
      <c r="B141" s="2">
        <v>248</v>
      </c>
      <c r="C141" s="5">
        <f>VLOOKUP(A141,Table1[#All],4,0)*B141</f>
        <v>0.13519024390243903</v>
      </c>
    </row>
    <row r="142" spans="1:6" x14ac:dyDescent="0.25">
      <c r="A142" s="1" t="s">
        <v>84</v>
      </c>
      <c r="B142" s="2">
        <v>126</v>
      </c>
      <c r="C142" s="5">
        <f>VLOOKUP(A142,Table1[#All],4,0)*B142</f>
        <v>0.66072483221476508</v>
      </c>
    </row>
    <row r="143" spans="1:6" x14ac:dyDescent="0.25">
      <c r="A143" s="1" t="s">
        <v>18</v>
      </c>
      <c r="B143" s="2">
        <v>18</v>
      </c>
      <c r="C143" s="5">
        <f>VLOOKUP(A143,Table1[#All],4,0)*B143</f>
        <v>0.10529999999999999</v>
      </c>
      <c r="D143" s="5">
        <f>SUM(C135:C143)</f>
        <v>2.4388995716702135</v>
      </c>
      <c r="E143" s="5"/>
      <c r="F143" s="5"/>
    </row>
    <row r="144" spans="1:6" x14ac:dyDescent="0.25">
      <c r="A144" s="1">
        <v>41928</v>
      </c>
    </row>
    <row r="145" spans="1:6" x14ac:dyDescent="0.25">
      <c r="A145" s="1" t="s">
        <v>60</v>
      </c>
      <c r="B145" s="2">
        <v>81</v>
      </c>
      <c r="C145" s="5">
        <f>VLOOKUP(A145,Table1[#All],4,0)*B145</f>
        <v>9.4341176470588234E-2</v>
      </c>
    </row>
    <row r="146" spans="1:6" x14ac:dyDescent="0.25">
      <c r="A146" s="1" t="s">
        <v>29</v>
      </c>
      <c r="B146" s="2">
        <v>109</v>
      </c>
      <c r="C146" s="5">
        <f>VLOOKUP(A146,Table1[#All],4,0)*B146</f>
        <v>9.4985714285714298E-2</v>
      </c>
    </row>
    <row r="147" spans="1:6" x14ac:dyDescent="0.25">
      <c r="A147" s="1" t="s">
        <v>63</v>
      </c>
      <c r="B147" s="2">
        <v>1</v>
      </c>
      <c r="C147" s="5">
        <f>VLOOKUP(A147,Table1[#All],4,0)*B147</f>
        <v>0</v>
      </c>
    </row>
    <row r="148" spans="1:6" x14ac:dyDescent="0.25">
      <c r="A148" s="1" t="s">
        <v>90</v>
      </c>
      <c r="B148" s="2">
        <v>1</v>
      </c>
      <c r="C148" s="5">
        <f>VLOOKUP(A148,Table1[#All],4,0)*B148</f>
        <v>0.46500000000000002</v>
      </c>
    </row>
    <row r="149" spans="1:6" x14ac:dyDescent="0.25">
      <c r="A149" s="1" t="s">
        <v>88</v>
      </c>
      <c r="B149" s="2">
        <v>587</v>
      </c>
      <c r="C149" s="5">
        <f>VLOOKUP(A149,Table1[#All],4,0)*B149</f>
        <v>0.69284709947995304</v>
      </c>
    </row>
    <row r="150" spans="1:6" x14ac:dyDescent="0.25">
      <c r="A150" s="1" t="s">
        <v>31</v>
      </c>
      <c r="B150" s="2">
        <v>105</v>
      </c>
      <c r="C150" s="5">
        <f>VLOOKUP(A150,Table1[#All],4,0)*B150</f>
        <v>0.44362499999999994</v>
      </c>
    </row>
    <row r="151" spans="1:6" x14ac:dyDescent="0.25">
      <c r="A151" s="1" t="s">
        <v>86</v>
      </c>
      <c r="B151" s="2">
        <v>2</v>
      </c>
      <c r="C151" s="5">
        <f>VLOOKUP(A151,Table1[#All],4,0)*B151</f>
        <v>0.13529411764705881</v>
      </c>
    </row>
    <row r="152" spans="1:6" x14ac:dyDescent="0.25">
      <c r="A152" s="1" t="s">
        <v>18</v>
      </c>
      <c r="B152" s="2">
        <v>20</v>
      </c>
      <c r="C152" s="5">
        <f>VLOOKUP(A152,Table1[#All],4,0)*B152</f>
        <v>0.11699999999999999</v>
      </c>
    </row>
    <row r="153" spans="1:6" x14ac:dyDescent="0.25">
      <c r="A153" s="1" t="s">
        <v>52</v>
      </c>
      <c r="B153" s="2">
        <v>9</v>
      </c>
      <c r="C153" s="5">
        <f>VLOOKUP(A153,Table1[#All],4,0)*B153</f>
        <v>1.0799999999999999E-2</v>
      </c>
    </row>
    <row r="154" spans="1:6" x14ac:dyDescent="0.25">
      <c r="A154" s="1" t="s">
        <v>86</v>
      </c>
      <c r="B154" s="2">
        <v>3</v>
      </c>
      <c r="C154" s="5">
        <f>VLOOKUP(A154,Table1[#All],4,0)*B154</f>
        <v>0.20294117647058824</v>
      </c>
    </row>
    <row r="155" spans="1:6" x14ac:dyDescent="0.25">
      <c r="A155" s="1" t="s">
        <v>18</v>
      </c>
      <c r="B155" s="2">
        <v>25</v>
      </c>
      <c r="C155" s="5">
        <f>VLOOKUP(A155,Table1[#All],4,0)*B155</f>
        <v>0.14624999999999999</v>
      </c>
    </row>
    <row r="156" spans="1:6" x14ac:dyDescent="0.25">
      <c r="A156" s="1" t="s">
        <v>52</v>
      </c>
      <c r="B156" s="2">
        <v>12</v>
      </c>
      <c r="C156" s="5">
        <f>VLOOKUP(A156,Table1[#All],4,0)*B156</f>
        <v>1.44E-2</v>
      </c>
      <c r="D156" s="5"/>
      <c r="E156" s="5"/>
      <c r="F156" s="5"/>
    </row>
    <row r="157" spans="1:6" x14ac:dyDescent="0.25">
      <c r="A157" s="1" t="s">
        <v>82</v>
      </c>
      <c r="B157" s="2">
        <v>129</v>
      </c>
      <c r="C157" s="5">
        <f>VLOOKUP(A157,Table1[#All],4,0)*B157</f>
        <v>7.0320731707317077E-2</v>
      </c>
    </row>
    <row r="158" spans="1:6" x14ac:dyDescent="0.25">
      <c r="A158" s="1" t="s">
        <v>84</v>
      </c>
      <c r="B158" s="2">
        <v>107</v>
      </c>
      <c r="C158" s="5">
        <f>VLOOKUP(A158,Table1[#All],4,0)*B158</f>
        <v>0.56109172259507833</v>
      </c>
    </row>
    <row r="159" spans="1:6" x14ac:dyDescent="0.25">
      <c r="A159" s="1" t="s">
        <v>90</v>
      </c>
      <c r="B159" s="2">
        <v>1</v>
      </c>
      <c r="C159" s="5">
        <f>VLOOKUP(A159,Table1[#All],4,0)*B159</f>
        <v>0.46500000000000002</v>
      </c>
      <c r="D159" s="5">
        <f>SUM(C145:C159)</f>
        <v>3.5138967386562983</v>
      </c>
      <c r="E159" s="5"/>
      <c r="F159" s="5"/>
    </row>
    <row r="160" spans="1:6" x14ac:dyDescent="0.25">
      <c r="A160" s="1">
        <v>41929</v>
      </c>
    </row>
    <row r="161" spans="1:6" x14ac:dyDescent="0.25">
      <c r="A161" s="1" t="s">
        <v>60</v>
      </c>
      <c r="B161" s="2">
        <v>81</v>
      </c>
      <c r="C161" s="5">
        <f>VLOOKUP(A161,Table1[#All],4,0)*B161</f>
        <v>9.4341176470588234E-2</v>
      </c>
    </row>
    <row r="162" spans="1:6" x14ac:dyDescent="0.25">
      <c r="A162" s="1" t="s">
        <v>29</v>
      </c>
      <c r="B162" s="2">
        <v>102</v>
      </c>
      <c r="C162" s="5">
        <f>VLOOKUP(A162,Table1[#All],4,0)*B162</f>
        <v>8.888571428571429E-2</v>
      </c>
    </row>
    <row r="163" spans="1:6" x14ac:dyDescent="0.25">
      <c r="A163" s="1" t="s">
        <v>90</v>
      </c>
      <c r="B163" s="2">
        <v>2</v>
      </c>
      <c r="C163" s="5">
        <f>VLOOKUP(A163,Table1[#All],4,0)*B163</f>
        <v>0.93</v>
      </c>
    </row>
    <row r="164" spans="1:6" x14ac:dyDescent="0.25">
      <c r="A164" s="1" t="s">
        <v>82</v>
      </c>
      <c r="B164" s="2">
        <v>224</v>
      </c>
      <c r="C164" s="5">
        <f>VLOOKUP(A164,Table1[#All],4,0)*B164</f>
        <v>0.12210731707317074</v>
      </c>
    </row>
    <row r="165" spans="1:6" x14ac:dyDescent="0.25">
      <c r="A165" s="1" t="s">
        <v>84</v>
      </c>
      <c r="B165" s="2">
        <v>117</v>
      </c>
      <c r="C165" s="5">
        <f>VLOOKUP(A165,Table1[#All],4,0)*B165</f>
        <v>0.61353020134228187</v>
      </c>
    </row>
    <row r="166" spans="1:6" x14ac:dyDescent="0.25">
      <c r="A166" s="1" t="s">
        <v>18</v>
      </c>
      <c r="B166" s="2">
        <v>19</v>
      </c>
      <c r="C166" s="5">
        <f>VLOOKUP(A166,Table1[#All],4,0)*B166</f>
        <v>0.11114999999999998</v>
      </c>
    </row>
    <row r="167" spans="1:6" x14ac:dyDescent="0.25">
      <c r="A167" s="1" t="s">
        <v>88</v>
      </c>
      <c r="B167" s="2">
        <v>354</v>
      </c>
      <c r="C167" s="5">
        <f>VLOOKUP(A167,Table1[#All],4,0)*B167</f>
        <v>0.41783283341721189</v>
      </c>
    </row>
    <row r="168" spans="1:6" x14ac:dyDescent="0.25">
      <c r="A168" s="1" t="s">
        <v>86</v>
      </c>
      <c r="B168" s="2">
        <v>3</v>
      </c>
      <c r="C168" s="5">
        <f>VLOOKUP(A168,Table1[#All],4,0)*B168</f>
        <v>0.20294117647058824</v>
      </c>
    </row>
    <row r="169" spans="1:6" x14ac:dyDescent="0.25">
      <c r="A169" s="1" t="s">
        <v>52</v>
      </c>
      <c r="B169" s="2">
        <v>14</v>
      </c>
      <c r="C169" s="5">
        <f>VLOOKUP(A169,Table1[#All],4,0)*B169</f>
        <v>1.6799999999999999E-2</v>
      </c>
    </row>
    <row r="170" spans="1:6" x14ac:dyDescent="0.25">
      <c r="A170" s="1" t="s">
        <v>18</v>
      </c>
      <c r="B170" s="2">
        <v>31</v>
      </c>
      <c r="C170" s="5">
        <f>VLOOKUP(A170,Table1[#All],4,0)*B170</f>
        <v>0.18134999999999998</v>
      </c>
    </row>
    <row r="171" spans="1:6" x14ac:dyDescent="0.25">
      <c r="A171" s="1" t="s">
        <v>31</v>
      </c>
      <c r="B171" s="2">
        <v>82</v>
      </c>
      <c r="C171" s="5">
        <f>VLOOKUP(A171,Table1[#All],4,0)*B171</f>
        <v>0.34644999999999998</v>
      </c>
    </row>
    <row r="172" spans="1:6" x14ac:dyDescent="0.25">
      <c r="A172" s="1" t="s">
        <v>91</v>
      </c>
      <c r="B172" s="2">
        <v>500</v>
      </c>
      <c r="C172" s="5">
        <f>VLOOKUP(A172,Table1[#All],4,0)*B172</f>
        <v>0.28333333333333333</v>
      </c>
      <c r="D172" s="5">
        <f>SUM(C161:C172)</f>
        <v>3.4087217523928888</v>
      </c>
      <c r="E172" s="5"/>
      <c r="F172" s="5"/>
    </row>
    <row r="173" spans="1:6" x14ac:dyDescent="0.25">
      <c r="A173" s="1">
        <v>41930</v>
      </c>
      <c r="B173" s="15" t="s">
        <v>93</v>
      </c>
    </row>
    <row r="174" spans="1:6" x14ac:dyDescent="0.25">
      <c r="A174" s="1" t="s">
        <v>60</v>
      </c>
      <c r="B174" s="2">
        <v>80</v>
      </c>
      <c r="C174" s="5">
        <f>VLOOKUP(A174,Table1[#All],4,0)*B174</f>
        <v>9.3176470588235291E-2</v>
      </c>
    </row>
    <row r="175" spans="1:6" x14ac:dyDescent="0.25">
      <c r="A175" s="1" t="s">
        <v>29</v>
      </c>
      <c r="B175" s="2">
        <v>88</v>
      </c>
      <c r="C175" s="5">
        <f>VLOOKUP(A175,Table1[#All],4,0)*B175</f>
        <v>7.6685714285714288E-2</v>
      </c>
      <c r="D175" s="5"/>
      <c r="E175" s="5"/>
      <c r="F175" s="5"/>
    </row>
    <row r="176" spans="1:6" x14ac:dyDescent="0.25">
      <c r="A176" s="1">
        <v>41931</v>
      </c>
    </row>
    <row r="177" spans="1:6" x14ac:dyDescent="0.25">
      <c r="A177" s="1" t="s">
        <v>60</v>
      </c>
      <c r="B177" s="2">
        <v>80</v>
      </c>
      <c r="C177" s="5">
        <f>VLOOKUP(A177,Table1[#All],4,0)*B177</f>
        <v>9.3176470588235291E-2</v>
      </c>
    </row>
    <row r="178" spans="1:6" x14ac:dyDescent="0.25">
      <c r="A178" s="1" t="s">
        <v>29</v>
      </c>
      <c r="B178" s="2">
        <v>45</v>
      </c>
      <c r="C178" s="5">
        <f>VLOOKUP(A178,Table1[#All],4,0)*B178</f>
        <v>3.9214285714285715E-2</v>
      </c>
    </row>
    <row r="179" spans="1:6" x14ac:dyDescent="0.25">
      <c r="A179" s="1" t="s">
        <v>63</v>
      </c>
      <c r="B179" s="2">
        <v>1</v>
      </c>
      <c r="C179" s="5">
        <f>VLOOKUP(A179,Table1[#All],4,0)*B179</f>
        <v>0</v>
      </c>
    </row>
    <row r="180" spans="1:6" x14ac:dyDescent="0.25">
      <c r="A180" s="1" t="s">
        <v>84</v>
      </c>
      <c r="B180" s="2">
        <v>63</v>
      </c>
      <c r="C180" s="5">
        <f>VLOOKUP(A180,Table1[#All],4,0)*B180</f>
        <v>0.33036241610738254</v>
      </c>
    </row>
    <row r="181" spans="1:6" x14ac:dyDescent="0.25">
      <c r="A181" s="1" t="s">
        <v>82</v>
      </c>
      <c r="B181" s="2">
        <v>243</v>
      </c>
      <c r="C181" s="5">
        <f>VLOOKUP(A181,Table1[#All],4,0)*B181</f>
        <v>0.13246463414634146</v>
      </c>
    </row>
    <row r="182" spans="1:6" x14ac:dyDescent="0.25">
      <c r="A182" s="1" t="s">
        <v>18</v>
      </c>
      <c r="B182" s="2">
        <v>5</v>
      </c>
      <c r="C182" s="5">
        <f>VLOOKUP(A182,Table1[#All],4,0)*B182</f>
        <v>2.9249999999999998E-2</v>
      </c>
    </row>
    <row r="183" spans="1:6" x14ac:dyDescent="0.25">
      <c r="A183" s="1" t="s">
        <v>19</v>
      </c>
      <c r="B183" s="2">
        <v>10</v>
      </c>
      <c r="C183" s="5">
        <f>VLOOKUP(A183,Table1[#All],4,0)*B183</f>
        <v>1.7900000000000003E-2</v>
      </c>
    </row>
    <row r="184" spans="1:6" x14ac:dyDescent="0.25">
      <c r="A184" s="1" t="s">
        <v>91</v>
      </c>
      <c r="B184" s="2">
        <v>100</v>
      </c>
      <c r="C184" s="5">
        <f>VLOOKUP(A184,Table1[#All],4,0)*B184</f>
        <v>5.6666666666666657E-2</v>
      </c>
    </row>
    <row r="185" spans="1:6" x14ac:dyDescent="0.25">
      <c r="A185" s="1" t="s">
        <v>91</v>
      </c>
      <c r="B185" s="2">
        <v>366</v>
      </c>
      <c r="C185" s="5">
        <f>VLOOKUP(A185,Table1[#All],4,0)*B185</f>
        <v>0.20739999999999997</v>
      </c>
    </row>
    <row r="186" spans="1:6" x14ac:dyDescent="0.25">
      <c r="A186" s="1" t="s">
        <v>96</v>
      </c>
      <c r="B186" s="2">
        <f>276+85</f>
        <v>361</v>
      </c>
      <c r="C186" s="5">
        <f>VLOOKUP(A186,Table1[#All],4,0)*B186</f>
        <v>0.55345220071206058</v>
      </c>
    </row>
    <row r="187" spans="1:6" x14ac:dyDescent="0.25">
      <c r="A187" s="1" t="s">
        <v>97</v>
      </c>
      <c r="B187" s="2">
        <v>31</v>
      </c>
      <c r="C187" s="5">
        <f>VLOOKUP(A187,Table1[#All],4,0)*B187</f>
        <v>8.6179999999999993E-2</v>
      </c>
    </row>
    <row r="188" spans="1:6" x14ac:dyDescent="0.25">
      <c r="A188" s="1" t="s">
        <v>30</v>
      </c>
      <c r="B188" s="2">
        <v>22</v>
      </c>
      <c r="C188" s="5">
        <f>VLOOKUP(A188,Table1[#All],4,0)*B188</f>
        <v>9.2399999999999996E-2</v>
      </c>
      <c r="D188" s="5"/>
      <c r="E188" s="5"/>
      <c r="F188" s="5"/>
    </row>
    <row r="189" spans="1:6" x14ac:dyDescent="0.25">
      <c r="A189" s="1" t="s">
        <v>123</v>
      </c>
      <c r="B189" s="2">
        <v>2</v>
      </c>
      <c r="C189" s="5">
        <f>VLOOKUP(A189,Table1[#All],4,0)*B189</f>
        <v>2</v>
      </c>
      <c r="D189" s="5">
        <f>SUM(C177:C189)</f>
        <v>3.638466673934972</v>
      </c>
      <c r="E189" s="5">
        <f>C189</f>
        <v>2</v>
      </c>
      <c r="F189" s="5"/>
    </row>
    <row r="190" spans="1:6" x14ac:dyDescent="0.25">
      <c r="A190" s="1">
        <v>41932</v>
      </c>
    </row>
    <row r="191" spans="1:6" x14ac:dyDescent="0.25">
      <c r="A191" s="1" t="s">
        <v>60</v>
      </c>
      <c r="B191" s="2">
        <v>70</v>
      </c>
      <c r="C191" s="5">
        <f>VLOOKUP(A191,Table1[#All],4,0)*B191</f>
        <v>8.1529411764705878E-2</v>
      </c>
    </row>
    <row r="192" spans="1:6" x14ac:dyDescent="0.25">
      <c r="A192" s="1" t="s">
        <v>29</v>
      </c>
      <c r="B192" s="2">
        <v>63</v>
      </c>
      <c r="C192" s="5">
        <f>VLOOKUP(A192,Table1[#All],4,0)*B192</f>
        <v>5.4900000000000004E-2</v>
      </c>
    </row>
    <row r="193" spans="1:6" x14ac:dyDescent="0.25">
      <c r="A193" s="1" t="s">
        <v>29</v>
      </c>
      <c r="B193" s="2">
        <v>30</v>
      </c>
      <c r="C193" s="5">
        <f>VLOOKUP(A193,Table1[#All],4,0)*B193</f>
        <v>2.6142857142857145E-2</v>
      </c>
    </row>
    <row r="194" spans="1:6" x14ac:dyDescent="0.25">
      <c r="A194" s="1" t="s">
        <v>10</v>
      </c>
      <c r="B194" s="2">
        <v>4</v>
      </c>
      <c r="C194" s="5">
        <f>VLOOKUP(A194,Table1[#All],4,0)*B194</f>
        <v>0.52800000000000002</v>
      </c>
    </row>
    <row r="195" spans="1:6" x14ac:dyDescent="0.25">
      <c r="A195" s="1" t="s">
        <v>40</v>
      </c>
      <c r="B195" s="2">
        <v>1</v>
      </c>
      <c r="C195" s="5">
        <f>VLOOKUP(A195,Table1[#All],4,0)*B195</f>
        <v>9.5000000000000001E-2</v>
      </c>
    </row>
    <row r="196" spans="1:6" x14ac:dyDescent="0.25">
      <c r="A196" s="1" t="s">
        <v>18</v>
      </c>
      <c r="B196" s="2">
        <v>5</v>
      </c>
      <c r="C196" s="5">
        <f>VLOOKUP(A196,Table1[#All],4,0)*B196</f>
        <v>2.9249999999999998E-2</v>
      </c>
    </row>
    <row r="197" spans="1:6" x14ac:dyDescent="0.25">
      <c r="A197" s="1" t="s">
        <v>100</v>
      </c>
      <c r="B197" s="2">
        <v>299</v>
      </c>
      <c r="C197" s="5">
        <f>VLOOKUP(A197,Table1[#All],4,0)*B197</f>
        <v>0.29843066756272402</v>
      </c>
    </row>
    <row r="198" spans="1:6" x14ac:dyDescent="0.25">
      <c r="A198" s="1" t="s">
        <v>86</v>
      </c>
      <c r="B198" s="2">
        <v>3</v>
      </c>
      <c r="C198" s="5">
        <f>VLOOKUP(A198,Table1[#All],4,0)*B198</f>
        <v>0.20294117647058824</v>
      </c>
    </row>
    <row r="199" spans="1:6" x14ac:dyDescent="0.25">
      <c r="A199" s="1" t="s">
        <v>52</v>
      </c>
      <c r="B199" s="2">
        <v>13</v>
      </c>
      <c r="C199" s="5">
        <f>VLOOKUP(A199,Table1[#All],4,0)*B199</f>
        <v>1.5599999999999999E-2</v>
      </c>
    </row>
    <row r="200" spans="1:6" x14ac:dyDescent="0.25">
      <c r="A200" s="1" t="s">
        <v>18</v>
      </c>
      <c r="B200" s="2">
        <v>24</v>
      </c>
      <c r="C200" s="5">
        <f>VLOOKUP(A200,Table1[#All],4,0)*B200</f>
        <v>0.14039999999999997</v>
      </c>
    </row>
    <row r="201" spans="1:6" x14ac:dyDescent="0.25">
      <c r="A201" s="1" t="s">
        <v>102</v>
      </c>
      <c r="B201" s="2">
        <v>172</v>
      </c>
      <c r="C201" s="5">
        <f>VLOOKUP(A201,Table1[#All],4,0)*B201</f>
        <v>0.36338028169014081</v>
      </c>
    </row>
    <row r="202" spans="1:6" x14ac:dyDescent="0.25">
      <c r="A202" s="1" t="s">
        <v>100</v>
      </c>
      <c r="B202" s="2">
        <v>191</v>
      </c>
      <c r="C202" s="5">
        <f>VLOOKUP(A202,Table1[#All],4,0)*B202</f>
        <v>0.19063631272401435</v>
      </c>
    </row>
    <row r="203" spans="1:6" x14ac:dyDescent="0.25">
      <c r="A203" s="1" t="s">
        <v>29</v>
      </c>
      <c r="B203" s="2">
        <v>281</v>
      </c>
      <c r="C203" s="5">
        <f>VLOOKUP(A203,Table1[#All],4,0)*B203</f>
        <v>0.2448714285714286</v>
      </c>
      <c r="D203" s="5">
        <f>SUM(C191:C203)</f>
        <v>2.2710821359264588</v>
      </c>
      <c r="E203" s="5"/>
      <c r="F203" s="5"/>
    </row>
    <row r="204" spans="1:6" x14ac:dyDescent="0.25">
      <c r="A204" s="1">
        <v>41933</v>
      </c>
    </row>
    <row r="205" spans="1:6" x14ac:dyDescent="0.25">
      <c r="A205" s="1" t="s">
        <v>60</v>
      </c>
      <c r="B205" s="2">
        <v>66</v>
      </c>
      <c r="C205" s="5">
        <f>VLOOKUP(A205,Table1[#All],4,0)*B205</f>
        <v>7.6870588235294121E-2</v>
      </c>
    </row>
    <row r="206" spans="1:6" x14ac:dyDescent="0.25">
      <c r="A206" s="1" t="s">
        <v>100</v>
      </c>
      <c r="B206" s="2">
        <v>397</v>
      </c>
      <c r="C206" s="5">
        <f>VLOOKUP(A206,Table1[#All],4,0)*B206</f>
        <v>0.3962440636200717</v>
      </c>
    </row>
    <row r="207" spans="1:6" x14ac:dyDescent="0.25">
      <c r="A207" s="1" t="s">
        <v>97</v>
      </c>
      <c r="B207" s="2">
        <v>32</v>
      </c>
      <c r="C207" s="5">
        <f>VLOOKUP(A207,Table1[#All],4,0)*B207</f>
        <v>8.8959999999999997E-2</v>
      </c>
    </row>
    <row r="208" spans="1:6" x14ac:dyDescent="0.25">
      <c r="A208" s="1" t="s">
        <v>30</v>
      </c>
      <c r="B208" s="2">
        <v>17</v>
      </c>
      <c r="C208" s="5">
        <f>VLOOKUP(A208,Table1[#All],4,0)*B208</f>
        <v>7.1399999999999991E-2</v>
      </c>
    </row>
    <row r="209" spans="1:6" x14ac:dyDescent="0.25">
      <c r="A209" s="1" t="s">
        <v>29</v>
      </c>
      <c r="B209" s="2">
        <v>72</v>
      </c>
      <c r="C209" s="5">
        <f>VLOOKUP(A209,Table1[#All],4,0)*B209</f>
        <v>6.2742857142857142E-2</v>
      </c>
      <c r="D209" s="5"/>
      <c r="E209" s="5"/>
      <c r="F209" s="5"/>
    </row>
    <row r="210" spans="1:6" x14ac:dyDescent="0.25">
      <c r="A210" s="1" t="s">
        <v>100</v>
      </c>
      <c r="B210" s="2">
        <v>387</v>
      </c>
      <c r="C210" s="5">
        <f>VLOOKUP(A210,Table1[#All],4,0)*B210</f>
        <v>0.38626310483870968</v>
      </c>
    </row>
    <row r="211" spans="1:6" x14ac:dyDescent="0.25">
      <c r="A211" s="1" t="s">
        <v>27</v>
      </c>
      <c r="B211" s="2">
        <v>78</v>
      </c>
      <c r="C211" s="5">
        <f>VLOOKUP(A211,Table1[#All],4,0)*B211</f>
        <v>0.15340000000000001</v>
      </c>
    </row>
    <row r="212" spans="1:6" x14ac:dyDescent="0.25">
      <c r="A212" s="1" t="s">
        <v>97</v>
      </c>
      <c r="B212" s="2">
        <v>62</v>
      </c>
      <c r="C212" s="5">
        <f>VLOOKUP(A212,Table1[#All],4,0)*B212</f>
        <v>0.17235999999999999</v>
      </c>
    </row>
    <row r="213" spans="1:6" x14ac:dyDescent="0.25">
      <c r="A213" s="1" t="s">
        <v>30</v>
      </c>
      <c r="B213" s="2">
        <v>37</v>
      </c>
      <c r="C213" s="5">
        <f>VLOOKUP(A213,Table1[#All],4,0)*B213</f>
        <v>0.15539999999999998</v>
      </c>
      <c r="D213" s="5">
        <f>SUM(C205:C213)</f>
        <v>1.5636406138369328</v>
      </c>
      <c r="E213" s="5"/>
      <c r="F213" s="5"/>
    </row>
    <row r="214" spans="1:6" x14ac:dyDescent="0.25">
      <c r="A214" s="1">
        <v>41934</v>
      </c>
    </row>
    <row r="215" spans="1:6" x14ac:dyDescent="0.25">
      <c r="A215" s="1" t="s">
        <v>82</v>
      </c>
      <c r="B215" s="2">
        <v>143</v>
      </c>
      <c r="C215" s="5">
        <f>VLOOKUP(A215,Table1[#All],4,0)*B215</f>
        <v>7.7952439024390238E-2</v>
      </c>
    </row>
    <row r="216" spans="1:6" x14ac:dyDescent="0.25">
      <c r="A216" s="1" t="s">
        <v>18</v>
      </c>
      <c r="B216" s="2">
        <v>20</v>
      </c>
      <c r="C216" s="5">
        <f>VLOOKUP(A216,Table1[#All],4,0)*B216</f>
        <v>0.11699999999999999</v>
      </c>
    </row>
    <row r="217" spans="1:6" x14ac:dyDescent="0.25">
      <c r="A217" s="1" t="s">
        <v>19</v>
      </c>
      <c r="B217" s="2">
        <v>21</v>
      </c>
      <c r="C217" s="5">
        <f>VLOOKUP(A217,Table1[#All],4,0)*B217</f>
        <v>3.7590000000000005E-2</v>
      </c>
    </row>
    <row r="218" spans="1:6" x14ac:dyDescent="0.25">
      <c r="A218" s="1" t="s">
        <v>31</v>
      </c>
      <c r="B218" s="2">
        <v>22</v>
      </c>
      <c r="C218" s="5">
        <f>VLOOKUP(A218,Table1[#All],4,0)*B218</f>
        <v>9.2949999999999991E-2</v>
      </c>
    </row>
    <row r="219" spans="1:6" x14ac:dyDescent="0.25">
      <c r="A219" s="1" t="s">
        <v>18</v>
      </c>
      <c r="B219" s="2">
        <v>42</v>
      </c>
      <c r="C219" s="5">
        <f>VLOOKUP(A219,Table1[#All],4,0)*B219</f>
        <v>0.24569999999999997</v>
      </c>
    </row>
    <row r="220" spans="1:6" x14ac:dyDescent="0.25">
      <c r="A220" s="1" t="s">
        <v>10</v>
      </c>
      <c r="B220" s="2">
        <v>3</v>
      </c>
      <c r="C220" s="5">
        <f>VLOOKUP(A220,Table1[#All],4,0)*B220</f>
        <v>0.39600000000000002</v>
      </c>
    </row>
    <row r="221" spans="1:6" x14ac:dyDescent="0.25">
      <c r="A221" s="1" t="s">
        <v>31</v>
      </c>
      <c r="B221" s="2">
        <v>39</v>
      </c>
      <c r="C221" s="5">
        <f>VLOOKUP(A221,Table1[#All],4,0)*B221</f>
        <v>0.16477499999999998</v>
      </c>
    </row>
    <row r="222" spans="1:6" x14ac:dyDescent="0.25">
      <c r="A222" s="1" t="s">
        <v>85</v>
      </c>
      <c r="B222" s="2">
        <v>78</v>
      </c>
      <c r="C222" s="5">
        <f>VLOOKUP(A222,Table1[#All],4,0)*B222</f>
        <v>0.29249999999999998</v>
      </c>
    </row>
    <row r="223" spans="1:6" x14ac:dyDescent="0.25">
      <c r="A223" s="1" t="s">
        <v>100</v>
      </c>
      <c r="B223" s="2">
        <v>424</v>
      </c>
      <c r="C223" s="5">
        <f>VLOOKUP(A223,Table1[#All],4,0)*B223</f>
        <v>0.42319265232974912</v>
      </c>
    </row>
    <row r="224" spans="1:6" x14ac:dyDescent="0.25">
      <c r="A224" s="1" t="s">
        <v>97</v>
      </c>
      <c r="B224" s="2">
        <v>63</v>
      </c>
      <c r="C224" s="5">
        <f>VLOOKUP(A224,Table1[#All],4,0)*B224</f>
        <v>0.17513999999999999</v>
      </c>
    </row>
    <row r="225" spans="1:6" x14ac:dyDescent="0.25">
      <c r="A225" s="1" t="s">
        <v>30</v>
      </c>
      <c r="B225" s="2">
        <v>38</v>
      </c>
      <c r="C225" s="5">
        <f>VLOOKUP(A225,Table1[#All],4,0)*B225</f>
        <v>0.15959999999999999</v>
      </c>
      <c r="D225" s="5">
        <f>SUM(C215:C224)</f>
        <v>2.0228000913541391</v>
      </c>
      <c r="E225" s="5"/>
      <c r="F225" s="5"/>
    </row>
    <row r="226" spans="1:6" x14ac:dyDescent="0.25">
      <c r="A226" s="1">
        <v>41935</v>
      </c>
    </row>
    <row r="227" spans="1:6" x14ac:dyDescent="0.25">
      <c r="A227" s="1" t="s">
        <v>60</v>
      </c>
      <c r="B227" s="2">
        <v>55</v>
      </c>
      <c r="C227" s="5">
        <f>VLOOKUP(A227,Table1[#All],4,0)*B227</f>
        <v>6.4058823529411765E-2</v>
      </c>
    </row>
    <row r="228" spans="1:6" x14ac:dyDescent="0.25">
      <c r="A228" s="1" t="s">
        <v>29</v>
      </c>
      <c r="B228" s="2">
        <v>52</v>
      </c>
      <c r="C228" s="5">
        <f>VLOOKUP(A228,Table1[#All],4,0)*B228</f>
        <v>4.5314285714285717E-2</v>
      </c>
    </row>
    <row r="229" spans="1:6" x14ac:dyDescent="0.25">
      <c r="A229" s="1" t="s">
        <v>103</v>
      </c>
      <c r="B229" s="2">
        <v>2</v>
      </c>
      <c r="C229" s="5">
        <f>VLOOKUP(A229,Table1[#All],4,0)*B229</f>
        <v>0.55714285714285716</v>
      </c>
    </row>
    <row r="230" spans="1:6" x14ac:dyDescent="0.25">
      <c r="A230" s="1" t="s">
        <v>104</v>
      </c>
      <c r="B230" s="2">
        <v>500</v>
      </c>
      <c r="C230" s="5">
        <f>VLOOKUP(A230,Table1[#All],4,0)*B230</f>
        <v>0.26333333333333336</v>
      </c>
    </row>
    <row r="231" spans="1:6" x14ac:dyDescent="0.25">
      <c r="A231" s="1" t="s">
        <v>105</v>
      </c>
      <c r="B231" s="2">
        <v>11</v>
      </c>
      <c r="C231" s="5">
        <f>VLOOKUP(A231,Table1[#All],4,0)*B231</f>
        <v>3.1899999999999998E-2</v>
      </c>
    </row>
    <row r="232" spans="1:6" x14ac:dyDescent="0.25">
      <c r="A232" s="1" t="s">
        <v>106</v>
      </c>
      <c r="B232" s="2">
        <v>11</v>
      </c>
      <c r="C232" s="5">
        <f>VLOOKUP(A232,Table1[#All],4,0)*B232</f>
        <v>3.6850000000000001E-2</v>
      </c>
    </row>
    <row r="233" spans="1:6" x14ac:dyDescent="0.25">
      <c r="A233" s="1" t="s">
        <v>107</v>
      </c>
      <c r="B233" s="2">
        <v>43</v>
      </c>
      <c r="C233" s="5">
        <f>VLOOKUP(A233,Table1[#All],4,0)*B233</f>
        <v>0.16297</v>
      </c>
    </row>
    <row r="234" spans="1:6" x14ac:dyDescent="0.25">
      <c r="A234" s="1" t="s">
        <v>108</v>
      </c>
      <c r="B234" s="2">
        <v>20</v>
      </c>
      <c r="C234" s="5">
        <f>VLOOKUP(A234,Table1[#All],4,0)*B234</f>
        <v>0.29500000000000004</v>
      </c>
    </row>
    <row r="235" spans="1:6" x14ac:dyDescent="0.25">
      <c r="A235" s="1" t="s">
        <v>17</v>
      </c>
      <c r="B235" s="2">
        <v>4</v>
      </c>
      <c r="C235" s="5">
        <f>VLOOKUP(A235,Table1[#All],4,0)*B235</f>
        <v>6.1600000000000005E-3</v>
      </c>
    </row>
    <row r="236" spans="1:6" x14ac:dyDescent="0.25">
      <c r="A236" s="1" t="s">
        <v>79</v>
      </c>
      <c r="B236" s="2">
        <v>13</v>
      </c>
      <c r="C236" s="5">
        <f>VLOOKUP(A236,Table1[#All],4,0)*B236</f>
        <v>3.0550000000000001E-2</v>
      </c>
    </row>
    <row r="237" spans="1:6" x14ac:dyDescent="0.25">
      <c r="A237" s="1" t="s">
        <v>109</v>
      </c>
      <c r="B237" s="2">
        <v>34</v>
      </c>
      <c r="C237" s="5">
        <f>VLOOKUP(A237,Table1[#All],4,0)*B237</f>
        <v>8.3299999999999999E-2</v>
      </c>
    </row>
    <row r="238" spans="1:6" x14ac:dyDescent="0.25">
      <c r="A238" s="1" t="s">
        <v>19</v>
      </c>
      <c r="B238" s="2">
        <v>11</v>
      </c>
      <c r="C238" s="5">
        <f>VLOOKUP(A238,Table1[#All],4,0)*B238</f>
        <v>1.9690000000000003E-2</v>
      </c>
    </row>
    <row r="239" spans="1:6" x14ac:dyDescent="0.25">
      <c r="A239" s="1" t="s">
        <v>110</v>
      </c>
      <c r="B239" s="2">
        <v>2</v>
      </c>
      <c r="C239" s="5">
        <f>VLOOKUP(A239,Table1[#All],4,0)*B239</f>
        <v>1.1399999999999999</v>
      </c>
      <c r="D239" s="5">
        <f>SUM(C227:C239)</f>
        <v>2.7362692997198881</v>
      </c>
      <c r="E239" s="5"/>
      <c r="F239" s="5"/>
    </row>
    <row r="240" spans="1:6" x14ac:dyDescent="0.25">
      <c r="A240" s="1">
        <v>41936</v>
      </c>
    </row>
    <row r="241" spans="1:6" x14ac:dyDescent="0.25">
      <c r="A241" s="1" t="s">
        <v>111</v>
      </c>
      <c r="B241" s="2">
        <v>1</v>
      </c>
      <c r="C241" s="3">
        <v>2.95</v>
      </c>
      <c r="E241" s="16">
        <f>C241</f>
        <v>2.95</v>
      </c>
    </row>
    <row r="242" spans="1:6" x14ac:dyDescent="0.25">
      <c r="A242" s="1" t="s">
        <v>82</v>
      </c>
      <c r="B242" s="2">
        <v>185</v>
      </c>
      <c r="C242" s="5">
        <f>VLOOKUP(A242,Table1[#All],4,0)*B242</f>
        <v>0.10084756097560976</v>
      </c>
    </row>
    <row r="243" spans="1:6" x14ac:dyDescent="0.25">
      <c r="A243" s="1" t="s">
        <v>112</v>
      </c>
      <c r="B243" s="2">
        <v>127</v>
      </c>
      <c r="C243" s="5">
        <f>VLOOKUP(A243,Table1[#All],4,0)*B243</f>
        <v>0.66596868008948551</v>
      </c>
    </row>
    <row r="244" spans="1:6" x14ac:dyDescent="0.25">
      <c r="A244" s="1" t="s">
        <v>18</v>
      </c>
      <c r="B244" s="2">
        <v>19</v>
      </c>
      <c r="C244" s="5">
        <f>VLOOKUP(A244,Table1[#All],4,0)*B244</f>
        <v>0.11114999999999998</v>
      </c>
      <c r="D244" s="16"/>
      <c r="E244" s="16"/>
      <c r="F244" s="16"/>
    </row>
    <row r="245" spans="1:6" x14ac:dyDescent="0.25">
      <c r="A245" s="1" t="s">
        <v>114</v>
      </c>
      <c r="B245" s="2">
        <f>271/2</f>
        <v>135.5</v>
      </c>
      <c r="C245" s="5">
        <f>VLOOKUP(A245,Table1[#All],4,0)*B245</f>
        <v>0.7994500000000001</v>
      </c>
      <c r="D245" s="16">
        <f>SUM(C241:C245)</f>
        <v>4.6274162410650952</v>
      </c>
      <c r="E245" s="16"/>
      <c r="F245" s="16"/>
    </row>
    <row r="246" spans="1:6" x14ac:dyDescent="0.25">
      <c r="A246" s="1">
        <v>41937</v>
      </c>
    </row>
    <row r="247" spans="1:6" x14ac:dyDescent="0.25">
      <c r="A247" s="1" t="s">
        <v>57</v>
      </c>
      <c r="B247" s="2">
        <v>4</v>
      </c>
      <c r="C247" s="5">
        <f>VLOOKUP(A247,Table1[#All],4,0)*B247</f>
        <v>0.29249999999999998</v>
      </c>
    </row>
    <row r="248" spans="1:6" x14ac:dyDescent="0.25">
      <c r="A248" s="1" t="s">
        <v>108</v>
      </c>
      <c r="B248" s="2">
        <v>30</v>
      </c>
      <c r="C248" s="5">
        <f>VLOOKUP(A248,Table1[#All],4,0)*B248</f>
        <v>0.4425</v>
      </c>
    </row>
    <row r="249" spans="1:6" x14ac:dyDescent="0.25">
      <c r="A249" s="1" t="s">
        <v>18</v>
      </c>
      <c r="B249" s="2">
        <v>28</v>
      </c>
      <c r="C249" s="5">
        <f>VLOOKUP(A249,Table1[#All],4,0)*B249</f>
        <v>0.16379999999999997</v>
      </c>
    </row>
    <row r="250" spans="1:6" x14ac:dyDescent="0.25">
      <c r="A250" s="1" t="s">
        <v>17</v>
      </c>
      <c r="B250" s="2">
        <v>3</v>
      </c>
      <c r="C250" s="5">
        <f>VLOOKUP(A250,Table1[#All],4,0)*B250</f>
        <v>4.6200000000000008E-3</v>
      </c>
    </row>
    <row r="251" spans="1:6" x14ac:dyDescent="0.25">
      <c r="A251" s="1" t="s">
        <v>106</v>
      </c>
      <c r="B251" s="2">
        <v>12</v>
      </c>
      <c r="C251" s="5">
        <f>VLOOKUP(A251,Table1[#All],4,0)*B251</f>
        <v>4.02E-2</v>
      </c>
    </row>
    <row r="252" spans="1:6" x14ac:dyDescent="0.25">
      <c r="A252" s="1" t="s">
        <v>105</v>
      </c>
      <c r="B252" s="2">
        <v>9</v>
      </c>
      <c r="C252" s="5">
        <f>VLOOKUP(A252,Table1[#All],4,0)*B252</f>
        <v>2.6099999999999998E-2</v>
      </c>
    </row>
    <row r="253" spans="1:6" x14ac:dyDescent="0.25">
      <c r="A253" s="1" t="s">
        <v>109</v>
      </c>
      <c r="B253" s="2">
        <v>40</v>
      </c>
      <c r="C253" s="5">
        <f>VLOOKUP(A253,Table1[#All],4,0)*B253</f>
        <v>9.8000000000000004E-2</v>
      </c>
    </row>
    <row r="254" spans="1:6" x14ac:dyDescent="0.25">
      <c r="A254" s="1" t="s">
        <v>19</v>
      </c>
      <c r="B254" s="2">
        <v>15</v>
      </c>
      <c r="C254" s="5">
        <f>VLOOKUP(A254,Table1[#All],4,0)*B254</f>
        <v>2.6850000000000002E-2</v>
      </c>
    </row>
    <row r="255" spans="1:6" x14ac:dyDescent="0.25">
      <c r="A255" s="1" t="s">
        <v>104</v>
      </c>
      <c r="B255" s="2">
        <v>452</v>
      </c>
      <c r="C255" s="5">
        <f>VLOOKUP(A255,Table1[#All],4,0)*B255</f>
        <v>0.23805333333333337</v>
      </c>
      <c r="D255" s="5"/>
      <c r="E255" s="5"/>
      <c r="F255" s="5"/>
    </row>
    <row r="256" spans="1:6" x14ac:dyDescent="0.25">
      <c r="A256" s="1" t="s">
        <v>114</v>
      </c>
      <c r="B256" s="2">
        <f>271/2</f>
        <v>135.5</v>
      </c>
      <c r="C256" s="5">
        <f>VLOOKUP(A256,Table1[#All],4,0)*B256</f>
        <v>0.7994500000000001</v>
      </c>
      <c r="D256" s="5">
        <f>SUM(C247:C256)</f>
        <v>2.1320733333333335</v>
      </c>
      <c r="E256" s="5"/>
      <c r="F256" s="5"/>
    </row>
    <row r="257" spans="1:3" x14ac:dyDescent="0.25">
      <c r="A257" s="1">
        <v>41938</v>
      </c>
    </row>
    <row r="258" spans="1:3" x14ac:dyDescent="0.25">
      <c r="A258" s="1" t="s">
        <v>57</v>
      </c>
      <c r="B258" s="2">
        <v>2</v>
      </c>
      <c r="C258" s="5">
        <f>VLOOKUP(A258,Table1[#All],4,0)*B258</f>
        <v>0.14624999999999999</v>
      </c>
    </row>
    <row r="259" spans="1:3" x14ac:dyDescent="0.25">
      <c r="A259" s="1" t="s">
        <v>18</v>
      </c>
      <c r="B259" s="2">
        <v>34</v>
      </c>
      <c r="C259" s="5">
        <f>VLOOKUP(A259,Table1[#All],4,0)*B259</f>
        <v>0.19889999999999997</v>
      </c>
    </row>
    <row r="260" spans="1:3" x14ac:dyDescent="0.25">
      <c r="A260" s="1" t="s">
        <v>10</v>
      </c>
      <c r="B260" s="2">
        <v>4</v>
      </c>
      <c r="C260" s="5">
        <f>VLOOKUP(A260,Table1[#All],4,0)*B260</f>
        <v>0.52800000000000002</v>
      </c>
    </row>
    <row r="261" spans="1:3" x14ac:dyDescent="0.25">
      <c r="A261" s="1" t="s">
        <v>18</v>
      </c>
      <c r="B261" s="2">
        <v>22</v>
      </c>
      <c r="C261" s="5">
        <f>VLOOKUP(A261,Table1[#All],4,0)*B261</f>
        <v>0.12869999999999998</v>
      </c>
    </row>
    <row r="262" spans="1:3" x14ac:dyDescent="0.25">
      <c r="A262" s="1" t="s">
        <v>97</v>
      </c>
      <c r="B262" s="2">
        <v>62</v>
      </c>
      <c r="C262" s="5">
        <f>VLOOKUP(A262,Table1[#All],4,0)*B262</f>
        <v>0.17235999999999999</v>
      </c>
    </row>
    <row r="263" spans="1:3" x14ac:dyDescent="0.25">
      <c r="A263" s="1" t="s">
        <v>30</v>
      </c>
      <c r="B263" s="2">
        <v>44</v>
      </c>
      <c r="C263" s="5">
        <f>VLOOKUP(A263,Table1[#All],4,0)*B263</f>
        <v>0.18479999999999999</v>
      </c>
    </row>
    <row r="264" spans="1:3" x14ac:dyDescent="0.25">
      <c r="A264" s="1" t="s">
        <v>104</v>
      </c>
      <c r="B264" s="2">
        <v>111</v>
      </c>
      <c r="C264" s="5">
        <f>VLOOKUP(A264,Table1[#All],4,0)*B264</f>
        <v>5.8460000000000005E-2</v>
      </c>
    </row>
    <row r="265" spans="1:3" x14ac:dyDescent="0.25">
      <c r="A265" s="1" t="s">
        <v>104</v>
      </c>
      <c r="B265" s="2">
        <v>407</v>
      </c>
      <c r="C265" s="5">
        <f>VLOOKUP(A265,Table1[#All],4,0)*B265</f>
        <v>0.21435333333333334</v>
      </c>
    </row>
    <row r="266" spans="1:3" x14ac:dyDescent="0.25">
      <c r="A266" s="1" t="s">
        <v>103</v>
      </c>
      <c r="B266" s="2">
        <v>1</v>
      </c>
      <c r="C266" s="5">
        <f>VLOOKUP(A266,Table1[#All],4,0)*B266</f>
        <v>0.27857142857142858</v>
      </c>
    </row>
    <row r="267" spans="1:3" x14ac:dyDescent="0.25">
      <c r="A267" s="1" t="s">
        <v>108</v>
      </c>
      <c r="B267" s="2">
        <v>16</v>
      </c>
      <c r="C267" s="5">
        <f>VLOOKUP(A267,Table1[#All],4,0)*B267</f>
        <v>0.23600000000000002</v>
      </c>
    </row>
    <row r="268" spans="1:3" x14ac:dyDescent="0.25">
      <c r="A268" s="1" t="s">
        <v>105</v>
      </c>
      <c r="B268" s="2">
        <v>8</v>
      </c>
      <c r="C268" s="5">
        <f>VLOOKUP(A268,Table1[#All],4,0)*B268</f>
        <v>2.3199999999999998E-2</v>
      </c>
    </row>
    <row r="269" spans="1:3" x14ac:dyDescent="0.25">
      <c r="A269" s="1" t="s">
        <v>107</v>
      </c>
      <c r="B269" s="2">
        <v>39</v>
      </c>
      <c r="C269" s="5">
        <f>VLOOKUP(A269,Table1[#All],4,0)*B269</f>
        <v>0.14781</v>
      </c>
    </row>
    <row r="270" spans="1:3" x14ac:dyDescent="0.25">
      <c r="A270" s="1" t="s">
        <v>79</v>
      </c>
      <c r="B270" s="2">
        <v>9</v>
      </c>
      <c r="C270" s="5">
        <f>VLOOKUP(A270,Table1[#All],4,0)*B270</f>
        <v>2.1150000000000002E-2</v>
      </c>
    </row>
    <row r="271" spans="1:3" x14ac:dyDescent="0.25">
      <c r="A271" s="1" t="s">
        <v>17</v>
      </c>
      <c r="B271" s="2">
        <v>1</v>
      </c>
      <c r="C271" s="5">
        <f>VLOOKUP(A271,Table1[#All],4,0)*B271</f>
        <v>1.5400000000000001E-3</v>
      </c>
    </row>
    <row r="272" spans="1:3" x14ac:dyDescent="0.25">
      <c r="A272" s="1" t="s">
        <v>106</v>
      </c>
      <c r="B272" s="2">
        <v>4</v>
      </c>
      <c r="C272" s="5">
        <f>VLOOKUP(A272,Table1[#All],4,0)*B272</f>
        <v>1.34E-2</v>
      </c>
    </row>
    <row r="273" spans="1:6" x14ac:dyDescent="0.25">
      <c r="A273" s="1" t="s">
        <v>109</v>
      </c>
      <c r="B273" s="2">
        <v>30</v>
      </c>
      <c r="C273" s="5">
        <f>VLOOKUP(A273,Table1[#All],4,0)*B273</f>
        <v>7.3499999999999996E-2</v>
      </c>
    </row>
    <row r="274" spans="1:6" x14ac:dyDescent="0.25">
      <c r="A274" s="1" t="s">
        <v>19</v>
      </c>
      <c r="B274" s="2">
        <v>8</v>
      </c>
      <c r="C274" s="5">
        <f>VLOOKUP(A274,Table1[#All],4,0)*B274</f>
        <v>1.4320000000000001E-2</v>
      </c>
    </row>
    <row r="275" spans="1:6" x14ac:dyDescent="0.25">
      <c r="A275" s="1" t="s">
        <v>29</v>
      </c>
      <c r="B275" s="2">
        <v>200</v>
      </c>
      <c r="C275" s="5">
        <f>VLOOKUP(A275,Table1[#All],4,0)*B275</f>
        <v>0.17428571428571429</v>
      </c>
      <c r="D275" s="5">
        <f>SUM(C258:C275)</f>
        <v>2.6156004761904765</v>
      </c>
      <c r="E275" s="5"/>
      <c r="F275" s="5"/>
    </row>
    <row r="276" spans="1:6" x14ac:dyDescent="0.25">
      <c r="A276" s="1">
        <v>41939</v>
      </c>
    </row>
    <row r="277" spans="1:6" x14ac:dyDescent="0.25">
      <c r="A277" s="1" t="s">
        <v>60</v>
      </c>
      <c r="B277" s="2">
        <v>63</v>
      </c>
      <c r="C277" s="5">
        <f>VLOOKUP(A277,Table1[#All],4,0)*B277</f>
        <v>7.3376470588235293E-2</v>
      </c>
    </row>
    <row r="278" spans="1:6" x14ac:dyDescent="0.25">
      <c r="A278" s="1" t="s">
        <v>29</v>
      </c>
      <c r="B278" s="2">
        <v>52</v>
      </c>
      <c r="C278" s="5">
        <f>VLOOKUP(A278,Table1[#All],4,0)*B278</f>
        <v>4.5314285714285717E-2</v>
      </c>
    </row>
    <row r="279" spans="1:6" x14ac:dyDescent="0.25">
      <c r="A279" s="1" t="s">
        <v>113</v>
      </c>
      <c r="B279" s="2">
        <v>1</v>
      </c>
      <c r="C279" s="5">
        <f>VLOOKUP(A279,Table1[#All],4,0)*B279</f>
        <v>0.69333333333333336</v>
      </c>
    </row>
    <row r="280" spans="1:6" x14ac:dyDescent="0.25">
      <c r="A280" s="1" t="s">
        <v>34</v>
      </c>
      <c r="B280" s="2">
        <v>237</v>
      </c>
      <c r="C280" s="5">
        <f>VLOOKUP(A280,Table1[#All],4,0)*B280</f>
        <v>0.24464527488855867</v>
      </c>
    </row>
    <row r="281" spans="1:6" x14ac:dyDescent="0.25">
      <c r="A281" s="1" t="s">
        <v>85</v>
      </c>
      <c r="B281" s="2">
        <v>73</v>
      </c>
      <c r="C281" s="5">
        <f>VLOOKUP(A281,Table1[#All],4,0)*B281</f>
        <v>0.27374999999999999</v>
      </c>
    </row>
    <row r="282" spans="1:6" x14ac:dyDescent="0.25">
      <c r="A282" s="1" t="s">
        <v>115</v>
      </c>
      <c r="B282" s="2">
        <v>198</v>
      </c>
      <c r="C282" s="5">
        <f>VLOOKUP(A282,Table1[#All],4,0)*B282</f>
        <v>8.4150000000000003E-2</v>
      </c>
    </row>
    <row r="283" spans="1:6" x14ac:dyDescent="0.25">
      <c r="A283" s="1" t="s">
        <v>84</v>
      </c>
      <c r="B283" s="2">
        <f>333-180</f>
        <v>153</v>
      </c>
      <c r="C283" s="5">
        <f>VLOOKUP(A283,Table1[#All],4,0)*B283</f>
        <v>0.80230872483221483</v>
      </c>
    </row>
    <row r="284" spans="1:6" x14ac:dyDescent="0.25">
      <c r="A284" s="1" t="s">
        <v>18</v>
      </c>
      <c r="B284" s="2">
        <v>24</v>
      </c>
      <c r="C284" s="5">
        <f>VLOOKUP(A284,Table1[#All],4,0)*B284</f>
        <v>0.14039999999999997</v>
      </c>
      <c r="D284" s="5">
        <f>SUM(C277:C284)</f>
        <v>2.3572780893566279</v>
      </c>
      <c r="E284" s="5"/>
      <c r="F284" s="5"/>
    </row>
    <row r="285" spans="1:6" x14ac:dyDescent="0.25">
      <c r="A285" s="1">
        <v>41940</v>
      </c>
    </row>
    <row r="286" spans="1:6" x14ac:dyDescent="0.25">
      <c r="A286" s="1" t="s">
        <v>60</v>
      </c>
      <c r="B286" s="2">
        <v>67</v>
      </c>
      <c r="C286" s="5">
        <f>VLOOKUP(A286,Table1[#All],4,0)*B286</f>
        <v>7.8035294117647064E-2</v>
      </c>
    </row>
    <row r="287" spans="1:6" x14ac:dyDescent="0.25">
      <c r="A287" s="1" t="s">
        <v>65</v>
      </c>
      <c r="B287" s="2">
        <v>100</v>
      </c>
      <c r="C287" s="5">
        <f>VLOOKUP(A287,Table1[#All],4,0)*B287</f>
        <v>0</v>
      </c>
    </row>
    <row r="288" spans="1:6" x14ac:dyDescent="0.25">
      <c r="A288" s="1" t="s">
        <v>113</v>
      </c>
      <c r="B288" s="2">
        <v>2</v>
      </c>
      <c r="C288" s="5">
        <f>VLOOKUP(A288,Table1[#All],4,0)*B288</f>
        <v>1.3866666666666667</v>
      </c>
    </row>
    <row r="289" spans="1:6" x14ac:dyDescent="0.25">
      <c r="A289" s="1" t="s">
        <v>34</v>
      </c>
      <c r="B289" s="2">
        <v>307</v>
      </c>
      <c r="C289" s="5">
        <f>VLOOKUP(A289,Table1[#All],4,0)*B289</f>
        <v>0.31690337295690935</v>
      </c>
    </row>
    <row r="290" spans="1:6" x14ac:dyDescent="0.25">
      <c r="A290" s="1" t="s">
        <v>85</v>
      </c>
      <c r="B290" s="2">
        <v>59</v>
      </c>
      <c r="C290" s="5">
        <f>VLOOKUP(A290,Table1[#All],4,0)*B290</f>
        <v>0.22125</v>
      </c>
      <c r="D290" s="5">
        <f>SUM(C286:C290)</f>
        <v>2.0028553337412229</v>
      </c>
      <c r="E290" s="5"/>
      <c r="F290" s="5"/>
    </row>
    <row r="291" spans="1:6" x14ac:dyDescent="0.25">
      <c r="A291" s="1">
        <v>41941</v>
      </c>
    </row>
    <row r="292" spans="1:6" x14ac:dyDescent="0.25">
      <c r="A292" s="1" t="s">
        <v>60</v>
      </c>
      <c r="B292" s="2">
        <v>82</v>
      </c>
      <c r="C292" s="5">
        <f>VLOOKUP(A292,Table1[#All],4,0)*B292</f>
        <v>9.5505882352941177E-2</v>
      </c>
    </row>
    <row r="293" spans="1:6" x14ac:dyDescent="0.25">
      <c r="A293" s="1" t="s">
        <v>65</v>
      </c>
      <c r="B293" s="2">
        <v>100</v>
      </c>
      <c r="C293" s="5">
        <f>VLOOKUP(A293,Table1[#All],4,0)*B293</f>
        <v>0</v>
      </c>
    </row>
    <row r="294" spans="1:6" x14ac:dyDescent="0.25">
      <c r="A294" s="1" t="s">
        <v>10</v>
      </c>
      <c r="B294" s="2">
        <v>4</v>
      </c>
      <c r="C294" s="5">
        <f>VLOOKUP(A294,Table1[#All],4,0)*B294</f>
        <v>0.52800000000000002</v>
      </c>
    </row>
    <row r="295" spans="1:6" x14ac:dyDescent="0.25">
      <c r="A295" s="1" t="s">
        <v>18</v>
      </c>
      <c r="B295" s="2">
        <v>40</v>
      </c>
      <c r="C295" s="5">
        <f>VLOOKUP(A295,Table1[#All],4,0)*B295</f>
        <v>0.23399999999999999</v>
      </c>
    </row>
    <row r="296" spans="1:6" x14ac:dyDescent="0.25">
      <c r="A296" s="1" t="s">
        <v>116</v>
      </c>
      <c r="B296" s="2">
        <v>1</v>
      </c>
      <c r="C296" s="5">
        <f>VLOOKUP(A296,Table1[#All],4,0)*B296</f>
        <v>2</v>
      </c>
      <c r="D296" s="5">
        <f>SUM(C292:C296)</f>
        <v>2.8575058823529411</v>
      </c>
      <c r="E296" s="5">
        <f>C296</f>
        <v>2</v>
      </c>
    </row>
    <row r="297" spans="1:6" x14ac:dyDescent="0.25">
      <c r="A297" s="1">
        <v>41942</v>
      </c>
    </row>
    <row r="298" spans="1:6" x14ac:dyDescent="0.25">
      <c r="A298" s="1" t="s">
        <v>97</v>
      </c>
      <c r="B298" s="2">
        <v>64</v>
      </c>
      <c r="C298" s="5">
        <f>VLOOKUP(A298,Table1[#All],4,0)*B298</f>
        <v>0.17791999999999999</v>
      </c>
    </row>
    <row r="299" spans="1:6" x14ac:dyDescent="0.25">
      <c r="A299" s="1" t="s">
        <v>30</v>
      </c>
      <c r="B299" s="2">
        <v>35</v>
      </c>
      <c r="C299" s="5">
        <f>VLOOKUP(A299,Table1[#All],4,0)*B299</f>
        <v>0.14699999999999999</v>
      </c>
    </row>
    <row r="300" spans="1:6" x14ac:dyDescent="0.25">
      <c r="A300" s="1" t="s">
        <v>82</v>
      </c>
      <c r="B300" s="2">
        <v>369</v>
      </c>
      <c r="C300" s="5">
        <f>VLOOKUP(A300,Table1[#All],4,0)*B300</f>
        <v>0.20115</v>
      </c>
    </row>
    <row r="301" spans="1:6" x14ac:dyDescent="0.25">
      <c r="A301" s="1" t="s">
        <v>112</v>
      </c>
      <c r="B301" s="2">
        <v>167</v>
      </c>
      <c r="C301" s="5">
        <f>VLOOKUP(A301,Table1[#All],4,0)*B301</f>
        <v>0.87572259507829975</v>
      </c>
    </row>
    <row r="302" spans="1:6" x14ac:dyDescent="0.25">
      <c r="A302" s="1" t="s">
        <v>18</v>
      </c>
      <c r="B302" s="2">
        <v>27</v>
      </c>
      <c r="C302" s="5">
        <f>VLOOKUP(A302,Table1[#All],4,0)*B302</f>
        <v>0.15794999999999998</v>
      </c>
    </row>
    <row r="303" spans="1:6" x14ac:dyDescent="0.25">
      <c r="A303" s="1" t="s">
        <v>27</v>
      </c>
      <c r="B303" s="2">
        <v>84</v>
      </c>
      <c r="C303" s="5">
        <f>VLOOKUP(A303,Table1[#All],4,0)*B303</f>
        <v>0.16520000000000001</v>
      </c>
    </row>
    <row r="304" spans="1:6" x14ac:dyDescent="0.25">
      <c r="A304" s="1" t="s">
        <v>82</v>
      </c>
      <c r="B304" s="2">
        <v>119</v>
      </c>
      <c r="C304" s="5">
        <f>VLOOKUP(A304,Table1[#All],4,0)*B304</f>
        <v>6.4869512195121951E-2</v>
      </c>
    </row>
    <row r="305" spans="1:6" x14ac:dyDescent="0.25">
      <c r="A305" s="1" t="s">
        <v>112</v>
      </c>
      <c r="B305" s="2">
        <v>86</v>
      </c>
      <c r="C305" s="5">
        <f>VLOOKUP(A305,Table1[#All],4,0)*B305</f>
        <v>0.45097091722595078</v>
      </c>
    </row>
    <row r="306" spans="1:6" x14ac:dyDescent="0.25">
      <c r="A306" s="1" t="s">
        <v>18</v>
      </c>
      <c r="B306" s="2">
        <v>48</v>
      </c>
      <c r="C306" s="5">
        <f>VLOOKUP(A306,Table1[#All],4,0)*B306</f>
        <v>0.28079999999999994</v>
      </c>
    </row>
    <row r="307" spans="1:6" x14ac:dyDescent="0.25">
      <c r="A307" s="1" t="s">
        <v>40</v>
      </c>
      <c r="B307" s="2">
        <v>2</v>
      </c>
      <c r="C307" s="5">
        <f>VLOOKUP(A307,Table1[#All],4,0)*B307</f>
        <v>0.19</v>
      </c>
    </row>
    <row r="308" spans="1:6" x14ac:dyDescent="0.25">
      <c r="A308" s="1" t="s">
        <v>57</v>
      </c>
      <c r="B308" s="2">
        <v>4</v>
      </c>
      <c r="C308" s="5">
        <f>VLOOKUP(A308,Table1[#All],4,0)*B308</f>
        <v>0.29249999999999998</v>
      </c>
    </row>
    <row r="309" spans="1:6" x14ac:dyDescent="0.25">
      <c r="A309" s="1" t="s">
        <v>10</v>
      </c>
      <c r="B309" s="2">
        <v>2</v>
      </c>
      <c r="C309" s="5">
        <f>VLOOKUP(A309,Table1[#All],4,0)*B309</f>
        <v>0.26400000000000001</v>
      </c>
    </row>
    <row r="310" spans="1:6" x14ac:dyDescent="0.25">
      <c r="A310" s="1" t="s">
        <v>40</v>
      </c>
      <c r="B310" s="2">
        <v>1</v>
      </c>
      <c r="C310" s="5">
        <f>VLOOKUP(A310,Table1[#All],4,0)*B310</f>
        <v>9.5000000000000001E-2</v>
      </c>
    </row>
    <row r="311" spans="1:6" x14ac:dyDescent="0.25">
      <c r="A311" s="1" t="s">
        <v>18</v>
      </c>
      <c r="B311" s="2">
        <v>13</v>
      </c>
      <c r="C311" s="5">
        <f>VLOOKUP(A311,Table1[#All],4,0)*B311</f>
        <v>7.6049999999999993E-2</v>
      </c>
      <c r="D311" s="5">
        <f>SUM(C298:C311)</f>
        <v>3.4391330244993732</v>
      </c>
      <c r="E311" s="5"/>
      <c r="F311" s="5"/>
    </row>
    <row r="312" spans="1:6" x14ac:dyDescent="0.25">
      <c r="A312" s="1">
        <v>41943</v>
      </c>
    </row>
    <row r="313" spans="1:6" x14ac:dyDescent="0.25">
      <c r="A313" s="1" t="s">
        <v>57</v>
      </c>
      <c r="B313" s="2">
        <v>2</v>
      </c>
      <c r="C313" s="5">
        <f>VLOOKUP(A313,Table1[#All],4,0)*B313</f>
        <v>0.14624999999999999</v>
      </c>
    </row>
    <row r="314" spans="1:6" x14ac:dyDescent="0.25">
      <c r="A314" s="1" t="s">
        <v>18</v>
      </c>
      <c r="B314" s="2">
        <v>18</v>
      </c>
      <c r="C314" s="5">
        <f>VLOOKUP(A314,Table1[#All],4,0)*B314</f>
        <v>0.10529999999999999</v>
      </c>
    </row>
    <row r="315" spans="1:6" x14ac:dyDescent="0.25">
      <c r="A315" s="1" t="s">
        <v>30</v>
      </c>
      <c r="B315" s="2">
        <v>10</v>
      </c>
      <c r="C315" s="5">
        <f>VLOOKUP(A315,Table1[#All],4,0)*B315</f>
        <v>4.1999999999999996E-2</v>
      </c>
    </row>
    <row r="316" spans="1:6" x14ac:dyDescent="0.25">
      <c r="A316" s="1" t="s">
        <v>82</v>
      </c>
      <c r="B316" s="2">
        <v>243</v>
      </c>
      <c r="C316" s="5">
        <f>VLOOKUP(A316,Table1[#All],4,0)*B316</f>
        <v>0.13246463414634146</v>
      </c>
    </row>
    <row r="317" spans="1:6" x14ac:dyDescent="0.25">
      <c r="A317" s="1" t="s">
        <v>112</v>
      </c>
      <c r="B317" s="2">
        <v>115</v>
      </c>
      <c r="C317" s="5">
        <f>VLOOKUP(A317,Table1[#All],4,0)*B317</f>
        <v>0.60304250559284123</v>
      </c>
    </row>
    <row r="318" spans="1:6" x14ac:dyDescent="0.25">
      <c r="A318" s="1" t="s">
        <v>31</v>
      </c>
      <c r="B318" s="2">
        <v>78</v>
      </c>
      <c r="C318" s="5">
        <f>VLOOKUP(A318,Table1[#All],4,0)*B318</f>
        <v>0.32954999999999995</v>
      </c>
    </row>
    <row r="319" spans="1:6" x14ac:dyDescent="0.25">
      <c r="A319" s="1" t="s">
        <v>10</v>
      </c>
      <c r="B319" s="2">
        <v>3</v>
      </c>
      <c r="C319" s="5">
        <f>VLOOKUP(A319,Table1[#All],4,0)*B319</f>
        <v>0.39600000000000002</v>
      </c>
    </row>
    <row r="320" spans="1:6" x14ac:dyDescent="0.25">
      <c r="A320" s="1" t="s">
        <v>29</v>
      </c>
      <c r="B320" s="2">
        <v>200</v>
      </c>
      <c r="C320" s="5">
        <f>VLOOKUP(A320,Table1[#All],4,0)*B320</f>
        <v>0.17428571428571429</v>
      </c>
    </row>
    <row r="321" spans="1:6" x14ac:dyDescent="0.25">
      <c r="A321" s="1" t="s">
        <v>29</v>
      </c>
      <c r="B321" s="2">
        <v>300</v>
      </c>
      <c r="C321" s="5">
        <f>VLOOKUP(A321,Table1[#All],4,0)*B321</f>
        <v>0.26142857142857145</v>
      </c>
    </row>
    <row r="322" spans="1:6" x14ac:dyDescent="0.25">
      <c r="A322" s="1" t="s">
        <v>72</v>
      </c>
      <c r="B322" s="2">
        <v>270</v>
      </c>
      <c r="C322" s="5">
        <f>VLOOKUP(A322,Table1[#All],4,0)*B322</f>
        <v>0.41849999999999998</v>
      </c>
    </row>
    <row r="323" spans="1:6" x14ac:dyDescent="0.25">
      <c r="A323" s="1" t="s">
        <v>33</v>
      </c>
      <c r="B323" s="2">
        <v>217</v>
      </c>
      <c r="C323" s="5">
        <f>VLOOKUP(A323,Table1[#All],4,0)*B323</f>
        <v>0.15913333333333335</v>
      </c>
    </row>
    <row r="324" spans="1:6" x14ac:dyDescent="0.25">
      <c r="A324" s="1" t="s">
        <v>117</v>
      </c>
      <c r="B324" s="2">
        <v>149</v>
      </c>
      <c r="C324" s="5">
        <f>VLOOKUP(A324,Table1[#All],4,0)*B324</f>
        <v>2.0830200000000003</v>
      </c>
    </row>
    <row r="325" spans="1:6" x14ac:dyDescent="0.25">
      <c r="A325" s="1" t="s">
        <v>31</v>
      </c>
      <c r="B325" s="2">
        <v>98</v>
      </c>
      <c r="C325" s="5">
        <f>VLOOKUP(A325,Table1[#All],4,0)*B325</f>
        <v>0.41404999999999997</v>
      </c>
    </row>
    <row r="326" spans="1:6" x14ac:dyDescent="0.25">
      <c r="A326" s="1" t="s">
        <v>118</v>
      </c>
      <c r="B326" s="2">
        <v>3</v>
      </c>
      <c r="C326" s="5">
        <f>VLOOKUP(A326,Table1[#All],4,0)*B326</f>
        <v>0.41062500000000002</v>
      </c>
      <c r="D326" s="5">
        <f>SUM(C313:C326)</f>
        <v>5.6756497587868022</v>
      </c>
      <c r="E326" s="5"/>
      <c r="F326" s="5"/>
    </row>
    <row r="327" spans="1:6" x14ac:dyDescent="0.25">
      <c r="A327" s="1"/>
      <c r="D327" t="s">
        <v>128</v>
      </c>
      <c r="E327" t="s">
        <v>129</v>
      </c>
    </row>
    <row r="328" spans="1:6" x14ac:dyDescent="0.25">
      <c r="A328" s="1" t="s">
        <v>119</v>
      </c>
      <c r="C328" s="9">
        <f>SUM(C10:C326)</f>
        <v>74.553287124272273</v>
      </c>
      <c r="D328" s="5">
        <f>SUM(D10:D326)</f>
        <v>74.223824939398355</v>
      </c>
      <c r="E328" s="5">
        <f>SUM(E10:E326)</f>
        <v>6.95</v>
      </c>
    </row>
    <row r="329" spans="1:6" x14ac:dyDescent="0.25">
      <c r="A329" s="1" t="s">
        <v>125</v>
      </c>
      <c r="C329" s="9">
        <f>E328</f>
        <v>6.95</v>
      </c>
    </row>
    <row r="330" spans="1:6" x14ac:dyDescent="0.25">
      <c r="A330" s="1" t="s">
        <v>127</v>
      </c>
      <c r="B330" s="2">
        <v>26</v>
      </c>
      <c r="C330" s="9">
        <f>(D328-C329)/B330</f>
        <v>2.587454805361475</v>
      </c>
    </row>
    <row r="331" spans="1:6" x14ac:dyDescent="0.25">
      <c r="A331" s="1" t="s">
        <v>130</v>
      </c>
      <c r="C331" s="9">
        <f>D328/B330</f>
        <v>2.8547624976691677</v>
      </c>
    </row>
    <row r="332" spans="1:6" x14ac:dyDescent="0.25">
      <c r="A332" s="1" t="s">
        <v>126</v>
      </c>
      <c r="B332" s="2">
        <v>5</v>
      </c>
    </row>
    <row r="333" spans="1:6" x14ac:dyDescent="0.25">
      <c r="A333" s="1" t="s">
        <v>131</v>
      </c>
      <c r="B333" s="2">
        <v>31</v>
      </c>
      <c r="C333" s="16">
        <f>C330*B333</f>
        <v>80.211098966205725</v>
      </c>
    </row>
    <row r="334" spans="1:6" x14ac:dyDescent="0.25">
      <c r="A334" s="1" t="s">
        <v>132</v>
      </c>
      <c r="C334" s="9">
        <f>C329</f>
        <v>6.95</v>
      </c>
    </row>
    <row r="335" spans="1:6" x14ac:dyDescent="0.25">
      <c r="A335" s="1" t="s">
        <v>133</v>
      </c>
      <c r="C335" s="16">
        <f>SUM(C333:C334)</f>
        <v>87.161098966205728</v>
      </c>
      <c r="D335" s="16"/>
    </row>
    <row r="336" spans="1:6" x14ac:dyDescent="0.25">
      <c r="A336" s="1" t="s">
        <v>134</v>
      </c>
      <c r="C336" s="16">
        <f>C335/B333</f>
        <v>2.8116483537485717</v>
      </c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Ruokapäiväkirja_www.pohatta.com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2014-12-03T15:26:35Z</dcterms:created>
  <dcterms:modified xsi:type="dcterms:W3CDTF">2014-12-03T15:26:39Z</dcterms:modified>
</cp:coreProperties>
</file>