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timelineCaches/timelineCache1.xml" ContentType="application/vnd.ms-excel.timeline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slicers/slicer1.xml" ContentType="application/vnd.ms-excel.slicer+xml"/>
  <Override PartName="/xl/timelines/timeline1.xml" ContentType="application/vnd.ms-excel.timelin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29"/>
  <workbookPr filterPrivacy="1" hidePivotFieldList="1"/>
  <bookViews>
    <workbookView xWindow="0" yWindow="0" windowWidth="8326" windowHeight="4124" tabRatio="815"/>
  </bookViews>
  <sheets>
    <sheet name="Dashboard" sheetId="5" r:id="rId1"/>
    <sheet name="Kassavirta" sheetId="3" r:id="rId2"/>
    <sheet name="Tulot" sheetId="6" r:id="rId3"/>
    <sheet name="Sijoitukset" sheetId="7" r:id="rId4"/>
    <sheet name="Kulut" sheetId="4" r:id="rId5"/>
    <sheet name="Kulut_%" sheetId="8" r:id="rId6"/>
    <sheet name="Tilitapahtumat" sheetId="1" r:id="rId7"/>
    <sheet name="Kategoriat" sheetId="2" r:id="rId8"/>
  </sheets>
  <definedNames>
    <definedName name="NativeTimeline_Kirjauspäivä">#N/A</definedName>
    <definedName name="Slicer_Kategoria">#N/A</definedName>
  </definedNames>
  <calcPr calcId="171027"/>
  <pivotCaches>
    <pivotCache cacheId="0" r:id="rId9"/>
  </pivotCaches>
  <extLst>
    <ext xmlns:x14="http://schemas.microsoft.com/office/spreadsheetml/2009/9/main" uri="{BBE1A952-AA13-448e-AADC-164F8A28A991}">
      <x14:slicerCaches>
        <x14:slicerCache r:id="rId10"/>
      </x14:slicerCaches>
    </ext>
    <ext xmlns:x14="http://schemas.microsoft.com/office/spreadsheetml/2009/9/main" uri="{79F54976-1DA5-4618-B147-4CDE4B953A38}">
      <x14:workbookPr/>
    </ext>
    <ext xmlns:x15="http://schemas.microsoft.com/office/spreadsheetml/2010/11/main" uri="{D0CA8CA8-9F24-4464-BF8E-62219DCF47F9}">
      <x15:timelineCacheRefs>
        <x15:timelineCacheRef r:id="rId11"/>
      </x15:timelineCacheRefs>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2" i="1" l="1"/>
  <c r="P3" i="1"/>
  <c r="P4" i="1"/>
  <c r="P5" i="1"/>
  <c r="P6" i="1"/>
  <c r="P7" i="1"/>
  <c r="P8" i="1"/>
  <c r="P9" i="1"/>
  <c r="P10" i="1"/>
  <c r="P11" i="1"/>
  <c r="P12" i="1"/>
  <c r="P13" i="1"/>
  <c r="P14" i="1"/>
  <c r="P15" i="1"/>
  <c r="P16" i="1"/>
  <c r="P17" i="1"/>
  <c r="P18" i="1"/>
  <c r="P19" i="1"/>
  <c r="P20" i="1"/>
  <c r="P21" i="1"/>
  <c r="P22" i="1"/>
  <c r="P23" i="1"/>
  <c r="P24" i="1"/>
  <c r="P25" i="1"/>
  <c r="P26" i="1"/>
  <c r="P27" i="1"/>
  <c r="P28" i="1"/>
  <c r="P29" i="1"/>
  <c r="P30" i="1"/>
  <c r="P31" i="1"/>
  <c r="P32" i="1"/>
  <c r="P33" i="1"/>
  <c r="P34" i="1"/>
  <c r="P35" i="1"/>
  <c r="P36" i="1"/>
  <c r="P37" i="1"/>
  <c r="P38" i="1"/>
  <c r="P39" i="1"/>
  <c r="P40" i="1"/>
  <c r="P41" i="1"/>
  <c r="P42" i="1"/>
  <c r="P43" i="1"/>
  <c r="P44" i="1"/>
  <c r="P45" i="1"/>
  <c r="P46" i="1"/>
  <c r="P47" i="1"/>
  <c r="P48" i="1"/>
  <c r="P49" i="1"/>
  <c r="P50" i="1"/>
  <c r="P51" i="1"/>
  <c r="P52" i="1"/>
  <c r="P53" i="1"/>
  <c r="P54" i="1"/>
  <c r="P55" i="1"/>
  <c r="P56" i="1"/>
  <c r="P57" i="1"/>
  <c r="P58" i="1"/>
  <c r="P59" i="1"/>
  <c r="P60" i="1"/>
  <c r="P61" i="1"/>
  <c r="P62" i="1"/>
  <c r="P63" i="1"/>
  <c r="P64" i="1"/>
  <c r="P65" i="1"/>
  <c r="P66" i="1"/>
  <c r="P67" i="1"/>
  <c r="P68" i="1"/>
  <c r="P69" i="1"/>
  <c r="P70" i="1"/>
  <c r="P71" i="1"/>
  <c r="P72" i="1"/>
  <c r="P73" i="1"/>
  <c r="P74" i="1"/>
  <c r="P75" i="1"/>
  <c r="P76" i="1"/>
  <c r="P77" i="1"/>
  <c r="K2" i="1"/>
  <c r="K3" i="1"/>
  <c r="K4" i="1"/>
  <c r="K5" i="1"/>
  <c r="K6" i="1"/>
  <c r="K7" i="1"/>
  <c r="K8" i="1"/>
  <c r="K9" i="1"/>
  <c r="K10" i="1"/>
  <c r="K11" i="1"/>
  <c r="K12" i="1"/>
  <c r="K13" i="1"/>
  <c r="K14" i="1"/>
  <c r="K15" i="1"/>
  <c r="K16" i="1"/>
  <c r="K17" i="1"/>
  <c r="K18" i="1"/>
  <c r="K19" i="1"/>
  <c r="K20" i="1"/>
  <c r="K21" i="1"/>
  <c r="K22" i="1"/>
  <c r="K23" i="1"/>
  <c r="K24" i="1"/>
  <c r="K25" i="1"/>
  <c r="K26" i="1"/>
  <c r="K27" i="1"/>
  <c r="K28" i="1"/>
  <c r="K29" i="1"/>
  <c r="K30" i="1"/>
  <c r="K31" i="1"/>
  <c r="K32" i="1"/>
  <c r="K33" i="1"/>
  <c r="K34" i="1"/>
  <c r="K35" i="1"/>
  <c r="K36" i="1"/>
  <c r="K37" i="1"/>
  <c r="K38" i="1"/>
  <c r="K39" i="1"/>
  <c r="K40" i="1"/>
  <c r="K41" i="1"/>
  <c r="K42" i="1"/>
  <c r="K43" i="1"/>
  <c r="K44" i="1"/>
  <c r="K45" i="1"/>
  <c r="K46" i="1"/>
  <c r="K47" i="1"/>
  <c r="K48" i="1"/>
  <c r="K49" i="1"/>
  <c r="K50" i="1"/>
  <c r="K51" i="1"/>
  <c r="K52" i="1"/>
  <c r="K53" i="1"/>
  <c r="K54" i="1"/>
  <c r="K55" i="1"/>
  <c r="K56" i="1"/>
  <c r="K57" i="1"/>
  <c r="K58" i="1"/>
  <c r="K59" i="1"/>
  <c r="K60" i="1"/>
  <c r="K61" i="1"/>
  <c r="K62" i="1"/>
  <c r="K63" i="1"/>
  <c r="K64" i="1"/>
  <c r="K65" i="1"/>
  <c r="K66" i="1"/>
  <c r="K67" i="1"/>
  <c r="K68" i="1"/>
  <c r="K69" i="1"/>
  <c r="K70" i="1"/>
  <c r="K71" i="1"/>
  <c r="K72" i="1"/>
  <c r="K73" i="1"/>
  <c r="K74" i="1"/>
  <c r="K75" i="1"/>
  <c r="K76" i="1"/>
  <c r="K77" i="1"/>
  <c r="M2" i="1"/>
  <c r="M3" i="1"/>
  <c r="M4" i="1"/>
  <c r="M5" i="1"/>
  <c r="M6" i="1"/>
  <c r="M7" i="1"/>
  <c r="M8" i="1"/>
  <c r="M9" i="1"/>
  <c r="M10" i="1"/>
  <c r="M11" i="1"/>
  <c r="M12" i="1"/>
  <c r="M13" i="1"/>
  <c r="M14" i="1"/>
  <c r="M15" i="1"/>
  <c r="M16" i="1"/>
  <c r="M17" i="1"/>
  <c r="M18" i="1"/>
  <c r="M19" i="1"/>
  <c r="M20" i="1"/>
  <c r="M21" i="1"/>
  <c r="M22" i="1"/>
  <c r="M23" i="1"/>
  <c r="M24" i="1"/>
  <c r="M25" i="1"/>
  <c r="M26" i="1"/>
  <c r="M27" i="1"/>
  <c r="M28" i="1"/>
  <c r="M29" i="1"/>
  <c r="M30" i="1"/>
  <c r="M31" i="1"/>
  <c r="M32" i="1"/>
  <c r="M33" i="1"/>
  <c r="M34" i="1"/>
  <c r="M35" i="1"/>
  <c r="M36" i="1"/>
  <c r="M37" i="1"/>
  <c r="M38" i="1"/>
  <c r="M39" i="1"/>
  <c r="M40" i="1"/>
  <c r="M41" i="1"/>
  <c r="M42" i="1"/>
  <c r="M43" i="1"/>
  <c r="M44" i="1"/>
  <c r="M45" i="1"/>
  <c r="M46" i="1"/>
  <c r="M47" i="1"/>
  <c r="M48" i="1"/>
  <c r="M49" i="1"/>
  <c r="M50" i="1"/>
  <c r="M51" i="1"/>
  <c r="M52" i="1"/>
  <c r="M53" i="1"/>
  <c r="M54" i="1"/>
  <c r="M55" i="1"/>
  <c r="M56" i="1"/>
  <c r="M57" i="1"/>
  <c r="M58" i="1"/>
  <c r="M59" i="1"/>
  <c r="M60" i="1"/>
  <c r="M61" i="1"/>
  <c r="M62" i="1"/>
  <c r="M63" i="1"/>
  <c r="M64" i="1"/>
  <c r="M65" i="1"/>
  <c r="M66" i="1"/>
  <c r="M67" i="1"/>
  <c r="M68" i="1"/>
  <c r="M69" i="1"/>
  <c r="M70" i="1"/>
  <c r="M71" i="1"/>
  <c r="M72" i="1"/>
  <c r="M73" i="1"/>
  <c r="M74" i="1"/>
  <c r="M75" i="1"/>
  <c r="M76" i="1"/>
  <c r="M77" i="1"/>
  <c r="L2" i="1"/>
  <c r="L3" i="1"/>
  <c r="L4" i="1"/>
  <c r="L5" i="1"/>
  <c r="L6" i="1"/>
  <c r="L7" i="1"/>
  <c r="L8" i="1"/>
  <c r="L9" i="1"/>
  <c r="L10" i="1"/>
  <c r="L11" i="1"/>
  <c r="L12" i="1"/>
  <c r="L13" i="1"/>
  <c r="L14" i="1"/>
  <c r="L15" i="1"/>
  <c r="L16" i="1"/>
  <c r="L17" i="1"/>
  <c r="L18" i="1"/>
  <c r="L19" i="1"/>
  <c r="L20" i="1"/>
  <c r="L21" i="1"/>
  <c r="L22" i="1"/>
  <c r="L23" i="1"/>
  <c r="L24" i="1"/>
  <c r="L25" i="1"/>
  <c r="L26" i="1"/>
  <c r="L27" i="1"/>
  <c r="L28" i="1"/>
  <c r="L29" i="1"/>
  <c r="L30" i="1"/>
  <c r="L31" i="1"/>
  <c r="L32" i="1"/>
  <c r="L33" i="1"/>
  <c r="L34" i="1"/>
  <c r="L35" i="1"/>
  <c r="L36" i="1"/>
  <c r="L37" i="1"/>
  <c r="L38" i="1"/>
  <c r="L39" i="1"/>
  <c r="L40" i="1"/>
  <c r="L41" i="1"/>
  <c r="L42" i="1"/>
  <c r="L43" i="1"/>
  <c r="L44" i="1"/>
  <c r="L45" i="1"/>
  <c r="L46" i="1"/>
  <c r="L47" i="1"/>
  <c r="L48" i="1"/>
  <c r="L49" i="1"/>
  <c r="L50" i="1"/>
  <c r="L51" i="1"/>
  <c r="L52" i="1"/>
  <c r="L53" i="1"/>
  <c r="L54" i="1"/>
  <c r="L55" i="1"/>
  <c r="L56" i="1"/>
  <c r="L57" i="1"/>
  <c r="L58" i="1"/>
  <c r="L59" i="1"/>
  <c r="L60" i="1"/>
  <c r="L61" i="1"/>
  <c r="L62" i="1"/>
  <c r="L63" i="1"/>
  <c r="L64" i="1"/>
  <c r="L65" i="1"/>
  <c r="L66" i="1"/>
  <c r="L67" i="1"/>
  <c r="L68" i="1"/>
  <c r="L69" i="1"/>
  <c r="L70" i="1"/>
  <c r="L71" i="1"/>
  <c r="L72" i="1"/>
  <c r="L73" i="1"/>
  <c r="L74" i="1"/>
  <c r="L75" i="1"/>
  <c r="L76" i="1"/>
  <c r="L77" i="1"/>
  <c r="A22" i="1"/>
  <c r="A41" i="1" s="1"/>
  <c r="A60" i="1" s="1"/>
  <c r="A23" i="1"/>
  <c r="A42" i="1" s="1"/>
  <c r="A61" i="1" s="1"/>
  <c r="A24" i="1"/>
  <c r="A43" i="1" s="1"/>
  <c r="A62" i="1" s="1"/>
  <c r="A25" i="1"/>
  <c r="A44" i="1" s="1"/>
  <c r="A63" i="1" s="1"/>
  <c r="A26" i="1"/>
  <c r="A27" i="1"/>
  <c r="A46" i="1" s="1"/>
  <c r="A65" i="1" s="1"/>
  <c r="A28" i="1"/>
  <c r="A47" i="1" s="1"/>
  <c r="A66" i="1" s="1"/>
  <c r="A29" i="1"/>
  <c r="A48" i="1" s="1"/>
  <c r="A67" i="1" s="1"/>
  <c r="A30" i="1"/>
  <c r="A31" i="1"/>
  <c r="A50" i="1" s="1"/>
  <c r="A69" i="1" s="1"/>
  <c r="A32" i="1"/>
  <c r="A51" i="1" s="1"/>
  <c r="A70" i="1" s="1"/>
  <c r="A33" i="1"/>
  <c r="A52" i="1" s="1"/>
  <c r="A71" i="1" s="1"/>
  <c r="A34" i="1"/>
  <c r="A53" i="1" s="1"/>
  <c r="A72" i="1" s="1"/>
  <c r="A35" i="1"/>
  <c r="A54" i="1" s="1"/>
  <c r="A73" i="1" s="1"/>
  <c r="A36" i="1"/>
  <c r="A55" i="1" s="1"/>
  <c r="A74" i="1" s="1"/>
  <c r="A37" i="1"/>
  <c r="A56" i="1" s="1"/>
  <c r="A75" i="1" s="1"/>
  <c r="A38" i="1"/>
  <c r="A57" i="1" s="1"/>
  <c r="A76" i="1" s="1"/>
  <c r="A39" i="1"/>
  <c r="A58" i="1" s="1"/>
  <c r="A77" i="1" s="1"/>
  <c r="A45" i="1"/>
  <c r="A64" i="1" s="1"/>
  <c r="A49" i="1"/>
  <c r="A68" i="1" s="1"/>
  <c r="A21" i="1"/>
  <c r="A40" i="1" s="1"/>
  <c r="A59" i="1" s="1"/>
  <c r="N59" i="1"/>
  <c r="O59" i="1" s="1"/>
  <c r="N60" i="1"/>
  <c r="O60" i="1" s="1"/>
  <c r="N61" i="1"/>
  <c r="O61" i="1" s="1"/>
  <c r="N62" i="1"/>
  <c r="O62" i="1" s="1"/>
  <c r="N63" i="1"/>
  <c r="O63" i="1" s="1"/>
  <c r="N64" i="1"/>
  <c r="O64" i="1" s="1"/>
  <c r="N65" i="1"/>
  <c r="O65" i="1" s="1"/>
  <c r="N66" i="1"/>
  <c r="O66" i="1" s="1"/>
  <c r="N67" i="1"/>
  <c r="O67" i="1" s="1"/>
  <c r="N68" i="1"/>
  <c r="O68" i="1" s="1"/>
  <c r="N69" i="1"/>
  <c r="O69" i="1" s="1"/>
  <c r="N70" i="1"/>
  <c r="O70" i="1" s="1"/>
  <c r="N71" i="1"/>
  <c r="O71" i="1" s="1"/>
  <c r="N72" i="1"/>
  <c r="O72" i="1" s="1"/>
  <c r="N73" i="1"/>
  <c r="O73" i="1" s="1"/>
  <c r="N74" i="1"/>
  <c r="O74" i="1" s="1"/>
  <c r="N75" i="1"/>
  <c r="O75" i="1" s="1"/>
  <c r="N76" i="1"/>
  <c r="O76" i="1" s="1"/>
  <c r="N77" i="1"/>
  <c r="O77" i="1" s="1"/>
  <c r="N40" i="1"/>
  <c r="O40" i="1" s="1"/>
  <c r="N41" i="1"/>
  <c r="O41" i="1" s="1"/>
  <c r="N42" i="1"/>
  <c r="O42" i="1" s="1"/>
  <c r="N43" i="1"/>
  <c r="O43" i="1" s="1"/>
  <c r="N44" i="1"/>
  <c r="O44" i="1" s="1"/>
  <c r="N45" i="1"/>
  <c r="O45" i="1" s="1"/>
  <c r="N46" i="1"/>
  <c r="O46" i="1" s="1"/>
  <c r="N47" i="1"/>
  <c r="O47" i="1" s="1"/>
  <c r="N48" i="1"/>
  <c r="O48" i="1" s="1"/>
  <c r="N49" i="1"/>
  <c r="O49" i="1" s="1"/>
  <c r="N50" i="1"/>
  <c r="O50" i="1" s="1"/>
  <c r="N51" i="1"/>
  <c r="O51" i="1" s="1"/>
  <c r="N52" i="1"/>
  <c r="O52" i="1" s="1"/>
  <c r="N53" i="1"/>
  <c r="O53" i="1" s="1"/>
  <c r="N54" i="1"/>
  <c r="O54" i="1" s="1"/>
  <c r="N55" i="1"/>
  <c r="O55" i="1" s="1"/>
  <c r="N56" i="1"/>
  <c r="O56" i="1" s="1"/>
  <c r="N57" i="1"/>
  <c r="O57" i="1" s="1"/>
  <c r="N58" i="1"/>
  <c r="O58" i="1" s="1"/>
  <c r="N21" i="1"/>
  <c r="O21" i="1" s="1"/>
  <c r="N22" i="1"/>
  <c r="O22" i="1" s="1"/>
  <c r="N23" i="1"/>
  <c r="O23" i="1" s="1"/>
  <c r="N24" i="1"/>
  <c r="O24" i="1" s="1"/>
  <c r="N25" i="1"/>
  <c r="O25" i="1" s="1"/>
  <c r="N26" i="1"/>
  <c r="O26" i="1" s="1"/>
  <c r="N27" i="1"/>
  <c r="O27" i="1" s="1"/>
  <c r="N28" i="1"/>
  <c r="O28" i="1" s="1"/>
  <c r="N29" i="1"/>
  <c r="O29" i="1" s="1"/>
  <c r="N30" i="1"/>
  <c r="O30" i="1" s="1"/>
  <c r="N31" i="1"/>
  <c r="O31" i="1" s="1"/>
  <c r="N32" i="1"/>
  <c r="O32" i="1" s="1"/>
  <c r="N33" i="1"/>
  <c r="O33" i="1" s="1"/>
  <c r="N34" i="1"/>
  <c r="O34" i="1" s="1"/>
  <c r="N35" i="1"/>
  <c r="O35" i="1" s="1"/>
  <c r="N36" i="1"/>
  <c r="O36" i="1" s="1"/>
  <c r="N37" i="1"/>
  <c r="O37" i="1" s="1"/>
  <c r="N38" i="1"/>
  <c r="O38" i="1" s="1"/>
  <c r="N39" i="1"/>
  <c r="O39" i="1" s="1"/>
  <c r="N17" i="1"/>
  <c r="O17" i="1" s="1"/>
  <c r="N18" i="1"/>
  <c r="O18" i="1" s="1"/>
  <c r="N19" i="1"/>
  <c r="O19" i="1" s="1"/>
  <c r="N20" i="1"/>
  <c r="O20" i="1" s="1"/>
  <c r="N16" i="1"/>
  <c r="O16" i="1" s="1"/>
  <c r="N2" i="1" l="1"/>
  <c r="O2" i="1" s="1"/>
  <c r="N3" i="1"/>
  <c r="O3" i="1" s="1"/>
  <c r="N4" i="1"/>
  <c r="O4" i="1" s="1"/>
  <c r="N5" i="1"/>
  <c r="O5" i="1" s="1"/>
  <c r="N6" i="1"/>
  <c r="O6" i="1" s="1"/>
  <c r="N7" i="1"/>
  <c r="O7" i="1" s="1"/>
  <c r="N8" i="1"/>
  <c r="O8" i="1" s="1"/>
  <c r="N9" i="1"/>
  <c r="O9" i="1" s="1"/>
  <c r="N10" i="1"/>
  <c r="O10" i="1" s="1"/>
  <c r="N11" i="1"/>
  <c r="O11" i="1" s="1"/>
  <c r="N12" i="1"/>
  <c r="O12" i="1" s="1"/>
  <c r="N13" i="1"/>
  <c r="O13" i="1" s="1"/>
  <c r="N14" i="1"/>
  <c r="O14" i="1" s="1"/>
  <c r="N15" i="1"/>
  <c r="O15" i="1" s="1"/>
  <c r="B10" i="2"/>
  <c r="B11" i="2"/>
  <c r="B6" i="2" l="1"/>
  <c r="B3" i="2"/>
  <c r="B9" i="2"/>
  <c r="B5" i="2"/>
  <c r="B2" i="2"/>
  <c r="B8" i="2"/>
  <c r="B4" i="2"/>
  <c r="B7" i="2"/>
</calcChain>
</file>

<file path=xl/sharedStrings.xml><?xml version="1.0" encoding="utf-8"?>
<sst xmlns="http://schemas.openxmlformats.org/spreadsheetml/2006/main" count="268" uniqueCount="59">
  <si>
    <t>Kirjauspäivä</t>
  </si>
  <si>
    <t>Arvopäivä</t>
  </si>
  <si>
    <t>Määrä  EUROA</t>
  </si>
  <si>
    <t>Laji</t>
  </si>
  <si>
    <t>Selitys</t>
  </si>
  <si>
    <t>Saaja/Maksaja</t>
  </si>
  <si>
    <t>Saajan tilinumero ja pankin BIC</t>
  </si>
  <si>
    <t>Viite</t>
  </si>
  <si>
    <t>Viesti</t>
  </si>
  <si>
    <t>Arkistointitunnus</t>
  </si>
  <si>
    <t>TILISIIRTO</t>
  </si>
  <si>
    <t>PKORTTIMAKSU</t>
  </si>
  <si>
    <t>MAKSUPALVELU</t>
  </si>
  <si>
    <t>Tulo/Meno</t>
  </si>
  <si>
    <t>Maksaja / Saaja</t>
  </si>
  <si>
    <t>Tulo / Meno</t>
  </si>
  <si>
    <t>Kategoria</t>
  </si>
  <si>
    <t>Sijoitukset</t>
  </si>
  <si>
    <t>Asuminen</t>
  </si>
  <si>
    <t>Ravintolat</t>
  </si>
  <si>
    <t>Tarvikkeet</t>
  </si>
  <si>
    <t>Ruoka</t>
  </si>
  <si>
    <t>helmi</t>
  </si>
  <si>
    <t>maalis</t>
  </si>
  <si>
    <t>huhti</t>
  </si>
  <si>
    <t>Row Labels</t>
  </si>
  <si>
    <t>Kulut</t>
  </si>
  <si>
    <t>Tulot</t>
  </si>
  <si>
    <t>Yhteensä</t>
  </si>
  <si>
    <t>Kuukaudet</t>
  </si>
  <si>
    <t>Sijoitukset Total</t>
  </si>
  <si>
    <t>Talouden seuranta</t>
  </si>
  <si>
    <t>Seligson</t>
  </si>
  <si>
    <t>Nordnet</t>
  </si>
  <si>
    <t>P.Ohatta</t>
  </si>
  <si>
    <t>Kauppa1</t>
  </si>
  <si>
    <t>Kauppa2</t>
  </si>
  <si>
    <t>Kauppa3</t>
  </si>
  <si>
    <t>Ansiotulon maksaja</t>
  </si>
  <si>
    <t>Sivutulojuttu</t>
  </si>
  <si>
    <t>Laskuttaja 1</t>
  </si>
  <si>
    <t>Laskuttaja 2</t>
  </si>
  <si>
    <t>Omatilisiirto</t>
  </si>
  <si>
    <t>Ansiotulo</t>
  </si>
  <si>
    <t>Sivutulot</t>
  </si>
  <si>
    <t>Ansiotulo Total</t>
  </si>
  <si>
    <t>Sivutulot Total</t>
  </si>
  <si>
    <t>2017</t>
  </si>
  <si>
    <t>2017 Total</t>
  </si>
  <si>
    <t>Kulujen tarkastelu</t>
  </si>
  <si>
    <t>Menot</t>
  </si>
  <si>
    <t>Meno</t>
  </si>
  <si>
    <t>Tulo</t>
  </si>
  <si>
    <t>Sum of Menot</t>
  </si>
  <si>
    <t>Tulot.</t>
  </si>
  <si>
    <t>Menot.</t>
  </si>
  <si>
    <t>Säästöprosentti</t>
  </si>
  <si>
    <t>Kassavirta &amp; Säästöprosentti</t>
  </si>
  <si>
    <t>Oma tilisiirto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</si>
</sst>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0"/>
      <color theme="1"/>
      <name val="Constantia"/>
      <family val="2"/>
    </font>
    <font>
      <b/>
      <sz val="10"/>
      <color rgb="FF000000"/>
      <name val="Helvetica Neue"/>
      <charset val="1"/>
    </font>
    <font>
      <sz val="10"/>
      <color theme="1"/>
      <name val="Helvetica Neue"/>
      <charset val="1"/>
    </font>
    <font>
      <sz val="10"/>
      <color rgb="FF000000"/>
      <name val="Helvetica Neue"/>
      <charset val="1"/>
    </font>
    <font>
      <b/>
      <u/>
      <sz val="16"/>
      <color theme="1"/>
      <name val="Constantia"/>
      <family val="1"/>
    </font>
    <font>
      <sz val="14"/>
      <color theme="1"/>
      <name val="Constantia"/>
      <family val="2"/>
    </font>
    <font>
      <b/>
      <sz val="10"/>
      <color rgb="FF000000"/>
      <name val="Helvetica Neue"/>
    </font>
  </fonts>
  <fills count="4">
    <fill>
      <patternFill patternType="none"/>
    </fill>
    <fill>
      <patternFill patternType="gray125"/>
    </fill>
    <fill>
      <patternFill patternType="solid">
        <fgColor rgb="FFBDC0BF"/>
        <bgColor indexed="64"/>
      </patternFill>
    </fill>
    <fill>
      <patternFill patternType="solid">
        <fgColor rgb="FFDBDBDB"/>
        <bgColor indexed="64"/>
      </patternFill>
    </fill>
  </fills>
  <borders count="9">
    <border>
      <left/>
      <right/>
      <top/>
      <bottom/>
      <diagonal/>
    </border>
    <border>
      <left/>
      <right/>
      <top/>
      <bottom style="thin">
        <color rgb="FFA5A5A5"/>
      </bottom>
      <diagonal/>
    </border>
    <border>
      <left style="thin">
        <color rgb="FFA5A5A5"/>
      </left>
      <right style="thin">
        <color rgb="FFA5A5A5"/>
      </right>
      <top/>
      <bottom style="thin">
        <color rgb="FF3F3F3F"/>
      </bottom>
      <diagonal/>
    </border>
    <border>
      <left/>
      <right style="thin">
        <color rgb="FFA5A5A5"/>
      </right>
      <top/>
      <bottom style="thin">
        <color rgb="FF3F3F3F"/>
      </bottom>
      <diagonal/>
    </border>
    <border>
      <left/>
      <right style="thin">
        <color rgb="FFA5A5A5"/>
      </right>
      <top/>
      <bottom style="thin">
        <color rgb="FFA5A5A5"/>
      </bottom>
      <diagonal/>
    </border>
    <border>
      <left/>
      <right style="thin">
        <color rgb="FF3F3F3F"/>
      </right>
      <top/>
      <bottom style="thin">
        <color rgb="FFA5A5A5"/>
      </bottom>
      <diagonal/>
    </border>
    <border>
      <left/>
      <right/>
      <top/>
      <bottom style="thin">
        <color rgb="FF3F3F3F"/>
      </bottom>
      <diagonal/>
    </border>
    <border>
      <left/>
      <right style="thin">
        <color rgb="FF3F3F3F"/>
      </right>
      <top/>
      <bottom/>
      <diagonal/>
    </border>
    <border>
      <left/>
      <right style="thin">
        <color rgb="FFA5A5A5"/>
      </right>
      <top/>
      <bottom/>
      <diagonal/>
    </border>
  </borders>
  <cellStyleXfs count="1">
    <xf numFmtId="0" fontId="0" fillId="0" borderId="0"/>
  </cellStyleXfs>
  <cellXfs count="29">
    <xf numFmtId="0" fontId="0" fillId="0" borderId="0" xfId="0"/>
    <xf numFmtId="0" fontId="1" fillId="2" borderId="2" xfId="0" applyFont="1" applyFill="1" applyBorder="1" applyAlignment="1">
      <alignment wrapText="1" readingOrder="1"/>
    </xf>
    <xf numFmtId="0" fontId="1" fillId="2" borderId="3" xfId="0" applyFont="1" applyFill="1" applyBorder="1" applyAlignment="1">
      <alignment wrapText="1" readingOrder="1"/>
    </xf>
    <xf numFmtId="14" fontId="3" fillId="0" borderId="4" xfId="0" applyNumberFormat="1" applyFont="1" applyBorder="1" applyAlignment="1">
      <alignment wrapText="1" readingOrder="1"/>
    </xf>
    <xf numFmtId="0" fontId="3" fillId="0" borderId="4" xfId="0" applyFont="1" applyBorder="1" applyAlignment="1">
      <alignment wrapText="1" readingOrder="1"/>
    </xf>
    <xf numFmtId="0" fontId="2" fillId="0" borderId="4" xfId="0" applyFont="1" applyBorder="1" applyAlignment="1">
      <alignment wrapText="1" readingOrder="1"/>
    </xf>
    <xf numFmtId="14" fontId="1" fillId="3" borderId="5" xfId="0" applyNumberFormat="1" applyFont="1" applyFill="1" applyBorder="1" applyAlignment="1">
      <alignment wrapText="1" readingOrder="1"/>
    </xf>
    <xf numFmtId="0" fontId="1" fillId="2" borderId="6" xfId="0" applyFont="1" applyFill="1" applyBorder="1" applyAlignment="1">
      <alignment wrapText="1" readingOrder="1"/>
    </xf>
    <xf numFmtId="0" fontId="3" fillId="0" borderId="1" xfId="0" applyFont="1" applyBorder="1" applyAlignment="1">
      <alignment wrapText="1" readingOrder="1"/>
    </xf>
    <xf numFmtId="14" fontId="1" fillId="3" borderId="7" xfId="0" applyNumberFormat="1" applyFont="1" applyFill="1" applyBorder="1" applyAlignment="1">
      <alignment wrapText="1" readingOrder="1"/>
    </xf>
    <xf numFmtId="14" fontId="3" fillId="0" borderId="8" xfId="0" applyNumberFormat="1" applyFont="1" applyBorder="1" applyAlignment="1">
      <alignment wrapText="1" readingOrder="1"/>
    </xf>
    <xf numFmtId="0" fontId="2" fillId="0" borderId="8" xfId="0" applyFont="1" applyBorder="1" applyAlignment="1">
      <alignment wrapText="1" readingOrder="1"/>
    </xf>
    <xf numFmtId="0" fontId="3" fillId="0" borderId="8" xfId="0" applyFont="1" applyBorder="1" applyAlignment="1">
      <alignment wrapText="1" readingOrder="1"/>
    </xf>
    <xf numFmtId="0" fontId="3" fillId="0" borderId="0" xfId="0" applyFont="1" applyBorder="1" applyAlignment="1">
      <alignment wrapText="1" readingOrder="1"/>
    </xf>
    <xf numFmtId="0" fontId="0" fillId="0" borderId="0" xfId="0" applyAlignment="1"/>
    <xf numFmtId="0" fontId="0" fillId="0" borderId="0" xfId="0" applyNumberFormat="1"/>
    <xf numFmtId="0" fontId="0" fillId="0" borderId="0" xfId="0" applyNumberFormat="1" applyBorder="1"/>
    <xf numFmtId="0" fontId="0" fillId="0" borderId="0" xfId="0" pivotButton="1"/>
    <xf numFmtId="0" fontId="0" fillId="0" borderId="0" xfId="0" applyAlignment="1">
      <alignment horizontal="left"/>
    </xf>
    <xf numFmtId="3" fontId="0" fillId="0" borderId="0" xfId="0" applyNumberFormat="1"/>
    <xf numFmtId="0" fontId="2" fillId="0" borderId="8" xfId="0" applyNumberFormat="1" applyFont="1" applyBorder="1" applyAlignment="1">
      <alignment wrapText="1" readingOrder="1"/>
    </xf>
    <xf numFmtId="14" fontId="0" fillId="0" borderId="0" xfId="0" applyNumberFormat="1"/>
    <xf numFmtId="14" fontId="0" fillId="0" borderId="0" xfId="0" applyNumberFormat="1" applyAlignment="1">
      <alignment horizontal="left" indent="1"/>
    </xf>
    <xf numFmtId="0" fontId="2" fillId="0" borderId="0" xfId="0" applyFont="1" applyBorder="1" applyAlignment="1">
      <alignment wrapText="1" readingOrder="1"/>
    </xf>
    <xf numFmtId="0" fontId="2" fillId="0" borderId="0" xfId="0" applyNumberFormat="1" applyFont="1" applyBorder="1" applyAlignment="1">
      <alignment wrapText="1" readingOrder="1"/>
    </xf>
    <xf numFmtId="9" fontId="0" fillId="0" borderId="0" xfId="0" applyNumberFormat="1"/>
    <xf numFmtId="0" fontId="5" fillId="0" borderId="0" xfId="0" applyFont="1"/>
    <xf numFmtId="0" fontId="6" fillId="2" borderId="2" xfId="0" applyFont="1" applyFill="1" applyBorder="1" applyAlignment="1">
      <alignment wrapText="1" readingOrder="1"/>
    </xf>
    <xf numFmtId="0" fontId="4" fillId="0" borderId="0" xfId="0" applyFont="1" applyAlignment="1">
      <alignment horizontal="left"/>
    </xf>
  </cellXfs>
  <cellStyles count="1">
    <cellStyle name="Normal" xfId="0" builtinId="0"/>
  </cellStyles>
  <dxfs count="21">
    <dxf>
      <numFmt numFmtId="0" formatCode="General"/>
    </dxf>
    <dxf>
      <font>
        <b val="0"/>
        <i val="0"/>
        <strike val="0"/>
        <condense val="0"/>
        <extend val="0"/>
        <outline val="0"/>
        <shadow val="0"/>
        <u val="none"/>
        <vertAlign val="baseline"/>
        <sz val="10"/>
        <color rgb="FF000000"/>
        <name val="Helvetica Neue"/>
        <charset val="1"/>
        <scheme val="none"/>
      </font>
      <alignment horizontal="general" vertical="bottom" textRotation="0" wrapText="0" indent="0" justifyLastLine="0" shrinkToFit="0" readingOrder="1"/>
      <border diagonalUp="0" diagonalDown="0">
        <left/>
        <right style="thin">
          <color rgb="FFA5A5A5"/>
        </right>
        <top/>
        <bottom style="thin">
          <color rgb="FFA5A5A5"/>
        </bottom>
        <vertical/>
        <horizontal/>
      </border>
    </dxf>
    <dxf>
      <numFmt numFmtId="0" formatCode="General"/>
    </dxf>
    <dxf>
      <numFmt numFmtId="0" formatCode="General"/>
    </dxf>
    <dxf>
      <numFmt numFmtId="0" formatCode="General"/>
    </dxf>
    <dxf>
      <font>
        <b val="0"/>
        <i val="0"/>
        <strike val="0"/>
        <condense val="0"/>
        <extend val="0"/>
        <outline val="0"/>
        <shadow val="0"/>
        <u val="none"/>
        <vertAlign val="baseline"/>
        <sz val="10"/>
        <color theme="1"/>
        <name val="Helvetica Neue"/>
        <charset val="1"/>
        <scheme val="none"/>
      </font>
      <numFmt numFmtId="0" formatCode="General"/>
      <alignment horizontal="general" vertical="bottom" textRotation="0" wrapText="1" indent="0" justifyLastLine="0" shrinkToFit="0" readingOrder="1"/>
    </dxf>
    <dxf>
      <font>
        <b val="0"/>
        <i val="0"/>
        <strike val="0"/>
        <condense val="0"/>
        <extend val="0"/>
        <outline val="0"/>
        <shadow val="0"/>
        <u val="none"/>
        <vertAlign val="baseline"/>
        <sz val="10"/>
        <color theme="1"/>
        <name val="Helvetica Neue"/>
        <charset val="1"/>
        <scheme val="none"/>
      </font>
      <numFmt numFmtId="0" formatCode="General"/>
      <alignment horizontal="general" vertical="bottom" textRotation="0" wrapText="1" indent="0" justifyLastLine="0" shrinkToFit="0" readingOrder="1"/>
      <border diagonalUp="0" diagonalDown="0">
        <left/>
        <right style="thin">
          <color rgb="FFA5A5A5"/>
        </right>
        <top/>
        <bottom style="thin">
          <color rgb="FFA5A5A5"/>
        </bottom>
        <vertical/>
        <horizontal/>
      </border>
    </dxf>
    <dxf>
      <font>
        <b val="0"/>
        <i val="0"/>
        <strike val="0"/>
        <condense val="0"/>
        <extend val="0"/>
        <outline val="0"/>
        <shadow val="0"/>
        <u val="none"/>
        <vertAlign val="baseline"/>
        <sz val="10"/>
        <color rgb="FF000000"/>
        <name val="Helvetica Neue"/>
        <charset val="1"/>
        <scheme val="none"/>
      </font>
      <numFmt numFmtId="0" formatCode="General"/>
      <alignment horizontal="general" vertical="bottom" textRotation="0" wrapText="1" indent="0" justifyLastLine="0" shrinkToFit="0" readingOrder="1"/>
    </dxf>
    <dxf>
      <font>
        <b val="0"/>
        <i val="0"/>
        <strike val="0"/>
        <condense val="0"/>
        <extend val="0"/>
        <outline val="0"/>
        <shadow val="0"/>
        <u val="none"/>
        <vertAlign val="baseline"/>
        <sz val="10"/>
        <color rgb="FF000000"/>
        <name val="Helvetica Neue"/>
        <charset val="1"/>
        <scheme val="none"/>
      </font>
      <alignment horizontal="general" vertical="bottom" textRotation="0" wrapText="1" indent="0" justifyLastLine="0" shrinkToFit="0" readingOrder="1"/>
      <border diagonalUp="0" diagonalDown="0">
        <left/>
        <right/>
        <top/>
        <bottom style="thin">
          <color rgb="FFA5A5A5"/>
        </bottom>
        <vertical/>
        <horizontal/>
      </border>
    </dxf>
    <dxf>
      <font>
        <b val="0"/>
        <i val="0"/>
        <strike val="0"/>
        <condense val="0"/>
        <extend val="0"/>
        <outline val="0"/>
        <shadow val="0"/>
        <u val="none"/>
        <vertAlign val="baseline"/>
        <sz val="10"/>
        <color rgb="FF000000"/>
        <name val="Helvetica Neue"/>
        <charset val="1"/>
        <scheme val="none"/>
      </font>
      <alignment horizontal="general" vertical="bottom" textRotation="0" wrapText="1" indent="0" justifyLastLine="0" shrinkToFit="0" readingOrder="1"/>
      <border diagonalUp="0" diagonalDown="0">
        <left/>
        <right style="thin">
          <color rgb="FFA5A5A5"/>
        </right>
        <top/>
        <bottom style="thin">
          <color rgb="FFA5A5A5"/>
        </bottom>
        <vertical/>
        <horizontal/>
      </border>
    </dxf>
    <dxf>
      <font>
        <b val="0"/>
        <i val="0"/>
        <strike val="0"/>
        <condense val="0"/>
        <extend val="0"/>
        <outline val="0"/>
        <shadow val="0"/>
        <u val="none"/>
        <vertAlign val="baseline"/>
        <sz val="10"/>
        <color theme="1"/>
        <name val="Helvetica Neue"/>
        <charset val="1"/>
        <scheme val="none"/>
      </font>
      <alignment horizontal="general" vertical="bottom" textRotation="0" wrapText="1" indent="0" justifyLastLine="0" shrinkToFit="0" readingOrder="1"/>
      <border diagonalUp="0" diagonalDown="0">
        <left/>
        <right style="thin">
          <color rgb="FFA5A5A5"/>
        </right>
        <top/>
        <bottom style="thin">
          <color rgb="FFA5A5A5"/>
        </bottom>
        <vertical/>
        <horizontal/>
      </border>
    </dxf>
    <dxf>
      <font>
        <b val="0"/>
        <i val="0"/>
        <strike val="0"/>
        <condense val="0"/>
        <extend val="0"/>
        <outline val="0"/>
        <shadow val="0"/>
        <u val="none"/>
        <vertAlign val="baseline"/>
        <sz val="10"/>
        <color theme="1"/>
        <name val="Helvetica Neue"/>
        <charset val="1"/>
        <scheme val="none"/>
      </font>
      <alignment horizontal="general" vertical="bottom" textRotation="0" wrapText="1" indent="0" justifyLastLine="0" shrinkToFit="0" readingOrder="1"/>
      <border diagonalUp="0" diagonalDown="0">
        <left/>
        <right style="thin">
          <color rgb="FFA5A5A5"/>
        </right>
        <top/>
        <bottom style="thin">
          <color rgb="FFA5A5A5"/>
        </bottom>
        <vertical/>
        <horizontal/>
      </border>
    </dxf>
    <dxf>
      <font>
        <b val="0"/>
        <i val="0"/>
        <strike val="0"/>
        <condense val="0"/>
        <extend val="0"/>
        <outline val="0"/>
        <shadow val="0"/>
        <u val="none"/>
        <vertAlign val="baseline"/>
        <sz val="10"/>
        <color rgb="FF000000"/>
        <name val="Helvetica Neue"/>
        <charset val="1"/>
        <scheme val="none"/>
      </font>
      <alignment horizontal="general" vertical="bottom" textRotation="0" wrapText="1" indent="0" justifyLastLine="0" shrinkToFit="0" readingOrder="1"/>
      <border diagonalUp="0" diagonalDown="0">
        <left/>
        <right style="thin">
          <color rgb="FFA5A5A5"/>
        </right>
        <top/>
        <bottom style="thin">
          <color rgb="FFA5A5A5"/>
        </bottom>
        <vertical/>
        <horizontal/>
      </border>
    </dxf>
    <dxf>
      <font>
        <b val="0"/>
        <i val="0"/>
        <strike val="0"/>
        <condense val="0"/>
        <extend val="0"/>
        <outline val="0"/>
        <shadow val="0"/>
        <u val="none"/>
        <vertAlign val="baseline"/>
        <sz val="10"/>
        <color rgb="FF000000"/>
        <name val="Helvetica Neue"/>
        <charset val="1"/>
        <scheme val="none"/>
      </font>
      <alignment horizontal="general" vertical="bottom" textRotation="0" wrapText="1" indent="0" justifyLastLine="0" shrinkToFit="0" readingOrder="1"/>
      <border diagonalUp="0" diagonalDown="0">
        <left/>
        <right style="thin">
          <color rgb="FFA5A5A5"/>
        </right>
        <top/>
        <bottom style="thin">
          <color rgb="FFA5A5A5"/>
        </bottom>
        <vertical/>
        <horizontal/>
      </border>
    </dxf>
    <dxf>
      <font>
        <b val="0"/>
        <i val="0"/>
        <strike val="0"/>
        <condense val="0"/>
        <extend val="0"/>
        <outline val="0"/>
        <shadow val="0"/>
        <u val="none"/>
        <vertAlign val="baseline"/>
        <sz val="10"/>
        <color rgb="FF000000"/>
        <name val="Helvetica Neue"/>
        <charset val="1"/>
        <scheme val="none"/>
      </font>
      <alignment horizontal="general" vertical="bottom" textRotation="0" wrapText="1" indent="0" justifyLastLine="0" shrinkToFit="0" readingOrder="1"/>
      <border diagonalUp="0" diagonalDown="0">
        <left/>
        <right style="thin">
          <color rgb="FFA5A5A5"/>
        </right>
        <top/>
        <bottom style="thin">
          <color rgb="FFA5A5A5"/>
        </bottom>
        <vertical/>
        <horizontal/>
      </border>
    </dxf>
    <dxf>
      <font>
        <b val="0"/>
        <i val="0"/>
        <strike val="0"/>
        <condense val="0"/>
        <extend val="0"/>
        <outline val="0"/>
        <shadow val="0"/>
        <u val="none"/>
        <vertAlign val="baseline"/>
        <sz val="10"/>
        <color theme="1"/>
        <name val="Helvetica Neue"/>
        <charset val="1"/>
        <scheme val="none"/>
      </font>
      <alignment horizontal="general" vertical="bottom" textRotation="0" wrapText="1" indent="0" justifyLastLine="0" shrinkToFit="0" readingOrder="1"/>
      <border diagonalUp="0" diagonalDown="0">
        <left/>
        <right style="thin">
          <color rgb="FFA5A5A5"/>
        </right>
        <top/>
        <bottom style="thin">
          <color rgb="FFA5A5A5"/>
        </bottom>
        <vertical/>
        <horizontal/>
      </border>
    </dxf>
    <dxf>
      <font>
        <b val="0"/>
        <i val="0"/>
        <strike val="0"/>
        <condense val="0"/>
        <extend val="0"/>
        <outline val="0"/>
        <shadow val="0"/>
        <u val="none"/>
        <vertAlign val="baseline"/>
        <sz val="10"/>
        <color rgb="FF000000"/>
        <name val="Helvetica Neue"/>
        <charset val="1"/>
        <scheme val="none"/>
      </font>
      <numFmt numFmtId="19" formatCode="d/m/yyyy"/>
      <alignment horizontal="general" vertical="bottom" textRotation="0" wrapText="1" indent="0" justifyLastLine="0" shrinkToFit="0" readingOrder="1"/>
      <border diagonalUp="0" diagonalDown="0">
        <left/>
        <right style="thin">
          <color rgb="FFA5A5A5"/>
        </right>
        <top/>
        <bottom style="thin">
          <color rgb="FFA5A5A5"/>
        </bottom>
        <vertical/>
        <horizontal/>
      </border>
    </dxf>
    <dxf>
      <font>
        <b/>
        <i val="0"/>
        <strike val="0"/>
        <condense val="0"/>
        <extend val="0"/>
        <outline val="0"/>
        <shadow val="0"/>
        <u val="none"/>
        <vertAlign val="baseline"/>
        <sz val="10"/>
        <color rgb="FF000000"/>
        <name val="Helvetica Neue"/>
        <charset val="1"/>
        <scheme val="none"/>
      </font>
      <numFmt numFmtId="19" formatCode="d/m/yyyy"/>
      <fill>
        <patternFill patternType="solid">
          <fgColor indexed="64"/>
          <bgColor rgb="FFDBDBDB"/>
        </patternFill>
      </fill>
      <alignment horizontal="general" vertical="bottom" textRotation="0" wrapText="1" indent="0" justifyLastLine="0" shrinkToFit="0" readingOrder="1"/>
      <border diagonalUp="0" diagonalDown="0">
        <left/>
        <right style="thin">
          <color rgb="FF3F3F3F"/>
        </right>
        <top/>
        <bottom style="thin">
          <color rgb="FFA5A5A5"/>
        </bottom>
        <vertical/>
        <horizontal/>
      </border>
    </dxf>
    <dxf>
      <border outline="0">
        <left style="thin">
          <color rgb="FFA5A5A5"/>
        </left>
        <right style="thin">
          <color rgb="FFA5A5A5"/>
        </right>
        <bottom style="thin">
          <color rgb="FFA5A5A5"/>
        </bottom>
      </border>
    </dxf>
    <dxf>
      <border outline="0">
        <bottom style="thin">
          <color rgb="FF3F3F3F"/>
        </bottom>
      </border>
    </dxf>
    <dxf>
      <font>
        <b/>
        <i val="0"/>
        <strike val="0"/>
        <condense val="0"/>
        <extend val="0"/>
        <outline val="0"/>
        <shadow val="0"/>
        <u val="none"/>
        <vertAlign val="baseline"/>
        <sz val="10"/>
        <color rgb="FF000000"/>
        <name val="Helvetica Neue"/>
        <charset val="1"/>
        <scheme val="none"/>
      </font>
      <fill>
        <patternFill patternType="solid">
          <fgColor indexed="64"/>
          <bgColor rgb="FFBDC0BF"/>
        </patternFill>
      </fill>
      <alignment horizontal="general" vertical="bottom" textRotation="0" wrapText="1" indent="0" justifyLastLine="0" shrinkToFit="0" readingOrder="1"/>
      <border diagonalUp="0" diagonalDown="0" outline="0">
        <left style="thin">
          <color rgb="FFA5A5A5"/>
        </left>
        <right style="thin">
          <color rgb="FFA5A5A5"/>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1/relationships/timelineCache" Target="timelineCaches/timelineCache1.xml"/><Relationship Id="rId5" Type="http://schemas.openxmlformats.org/officeDocument/2006/relationships/worksheet" Target="worksheets/sheet5.xml"/><Relationship Id="rId15" Type="http://schemas.openxmlformats.org/officeDocument/2006/relationships/calcChain" Target="calcChain.xml"/><Relationship Id="rId10" Type="http://schemas.microsoft.com/office/2007/relationships/slicerCache" Target="slicerCaches/slicerCache1.xml"/><Relationship Id="rId4" Type="http://schemas.openxmlformats.org/officeDocument/2006/relationships/worksheet" Target="worksheets/sheet4.xml"/><Relationship Id="rId9" Type="http://schemas.openxmlformats.org/officeDocument/2006/relationships/pivotCacheDefinition" Target="pivotCache/pivotCacheDefinition1.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[Taloudenseuranta-tilitapahtumat.xlsx]Kassavirta!Kassavirta</c:name>
    <c:fmtId val="2"/>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i-FI" sz="1800" b="1"/>
              <a:t>KASSAVIRTA</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i-FI"/>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pivotFmt>
      <c:pivotFmt>
        <c:idx val="6"/>
        <c:spPr>
          <a:solidFill>
            <a:schemeClr val="accent1"/>
          </a:solidFill>
          <a:ln>
            <a:noFill/>
          </a:ln>
          <a:effectLst/>
        </c:spPr>
        <c:marker>
          <c:symbol val="none"/>
        </c:marker>
      </c:pivotFmt>
      <c:pivotFmt>
        <c:idx val="7"/>
        <c:spPr>
          <a:solidFill>
            <a:schemeClr val="accent1"/>
          </a:solidFill>
          <a:ln>
            <a:noFill/>
          </a:ln>
          <a:effectLst/>
        </c:spPr>
        <c:marker>
          <c:symbol val="none"/>
        </c:marker>
      </c:pivotFmt>
      <c:pivotFmt>
        <c:idx val="8"/>
        <c:spPr>
          <a:solidFill>
            <a:schemeClr val="accent1"/>
          </a:solidFill>
          <a:ln>
            <a:noFill/>
          </a:ln>
          <a:effectLst/>
        </c:spPr>
        <c:marker>
          <c:symbol val="none"/>
        </c:marker>
      </c:pivotFmt>
      <c:pivotFmt>
        <c:idx val="9"/>
        <c:spPr>
          <a:solidFill>
            <a:schemeClr val="accent1"/>
          </a:solidFill>
          <a:ln>
            <a:noFill/>
          </a:ln>
          <a:effectLst/>
        </c:spPr>
        <c:marker>
          <c:symbol val="none"/>
        </c:marker>
      </c:pivotFmt>
      <c:pivotFmt>
        <c:idx val="10"/>
        <c:spPr>
          <a:solidFill>
            <a:schemeClr val="accent1"/>
          </a:solidFill>
          <a:ln>
            <a:noFill/>
          </a:ln>
          <a:effectLst/>
        </c:spPr>
        <c:marker>
          <c:symbol val="none"/>
        </c:marker>
      </c:pivotFmt>
      <c:pivotFmt>
        <c:idx val="1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i-FI"/>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i-FI"/>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3"/>
        <c:spPr>
          <a:solidFill>
            <a:schemeClr val="accent1"/>
          </a:solidFill>
          <a:ln>
            <a:noFill/>
          </a:ln>
          <a:effectLst/>
        </c:spPr>
        <c:marker>
          <c:symbol val="none"/>
        </c:marker>
      </c:pivotFmt>
      <c:pivotFmt>
        <c:idx val="14"/>
        <c:spPr>
          <a:solidFill>
            <a:schemeClr val="accent1"/>
          </a:solidFill>
          <a:ln>
            <a:noFill/>
          </a:ln>
          <a:effectLst/>
        </c:spPr>
        <c:marker>
          <c:symbol val="none"/>
        </c:marker>
      </c:pivotFmt>
      <c:pivotFmt>
        <c:idx val="15"/>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i-FI"/>
            </a:p>
          </c:txPr>
          <c:showLegendKey val="0"/>
          <c:showVal val="1"/>
          <c:showCatName val="0"/>
          <c:showSerName val="0"/>
          <c:showPercent val="0"/>
          <c:showBubbleSize val="0"/>
          <c:extLst>
            <c:ext xmlns:c15="http://schemas.microsoft.com/office/drawing/2012/chart" uri="{CE6537A1-D6FC-4f65-9D91-7224C49458BB}"/>
          </c:extLst>
        </c:dLbl>
      </c:pivotFmt>
      <c:pivotFmt>
        <c:idx val="1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i-FI"/>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i-FI"/>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8"/>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i-FI"/>
            </a:p>
          </c:txPr>
          <c:showLegendKey val="0"/>
          <c:showVal val="1"/>
          <c:showCatName val="0"/>
          <c:showSerName val="0"/>
          <c:showPercent val="0"/>
          <c:showBubbleSize val="0"/>
          <c:extLst>
            <c:ext xmlns:c15="http://schemas.microsoft.com/office/drawing/2012/chart" uri="{CE6537A1-D6FC-4f65-9D91-7224C49458BB}"/>
          </c:extLst>
        </c:dLbl>
      </c:pivotFmt>
      <c:pivotFmt>
        <c:idx val="1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i-FI"/>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i-FI"/>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1"/>
        <c:spPr>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i-FI"/>
            </a:p>
          </c:txP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Kassavirta!$B$7</c:f>
              <c:strCache>
                <c:ptCount val="1"/>
                <c:pt idx="0">
                  <c:v>Tulot.</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i-FI"/>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Kassavirta!$A$8:$A$12</c:f>
              <c:multiLvlStrCache>
                <c:ptCount val="3"/>
                <c:lvl>
                  <c:pt idx="0">
                    <c:v>helmi</c:v>
                  </c:pt>
                  <c:pt idx="1">
                    <c:v>maalis</c:v>
                  </c:pt>
                  <c:pt idx="2">
                    <c:v>huhti</c:v>
                  </c:pt>
                </c:lvl>
                <c:lvl>
                  <c:pt idx="0">
                    <c:v>2017</c:v>
                  </c:pt>
                </c:lvl>
              </c:multiLvlStrCache>
            </c:multiLvlStrRef>
          </c:cat>
          <c:val>
            <c:numRef>
              <c:f>Kassavirta!$B$8:$B$12</c:f>
              <c:numCache>
                <c:formatCode>#,##0</c:formatCode>
                <c:ptCount val="3"/>
                <c:pt idx="0">
                  <c:v>2124.6999999999998</c:v>
                </c:pt>
                <c:pt idx="1">
                  <c:v>2175.15</c:v>
                </c:pt>
                <c:pt idx="2">
                  <c:v>2366.4499999999998</c:v>
                </c:pt>
              </c:numCache>
            </c:numRef>
          </c:val>
          <c:extLst>
            <c:ext xmlns:c16="http://schemas.microsoft.com/office/drawing/2014/chart" uri="{C3380CC4-5D6E-409C-BE32-E72D297353CC}">
              <c16:uniqueId val="{00000000-C2DA-48BC-A235-6431F75873FD}"/>
            </c:ext>
          </c:extLst>
        </c:ser>
        <c:ser>
          <c:idx val="1"/>
          <c:order val="1"/>
          <c:tx>
            <c:strRef>
              <c:f>Kassavirta!$C$7</c:f>
              <c:strCache>
                <c:ptCount val="1"/>
                <c:pt idx="0">
                  <c:v>Menot.</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i-FI"/>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Kassavirta!$A$8:$A$12</c:f>
              <c:multiLvlStrCache>
                <c:ptCount val="3"/>
                <c:lvl>
                  <c:pt idx="0">
                    <c:v>helmi</c:v>
                  </c:pt>
                  <c:pt idx="1">
                    <c:v>maalis</c:v>
                  </c:pt>
                  <c:pt idx="2">
                    <c:v>huhti</c:v>
                  </c:pt>
                </c:lvl>
                <c:lvl>
                  <c:pt idx="0">
                    <c:v>2017</c:v>
                  </c:pt>
                </c:lvl>
              </c:multiLvlStrCache>
            </c:multiLvlStrRef>
          </c:cat>
          <c:val>
            <c:numRef>
              <c:f>Kassavirta!$C$8:$C$12</c:f>
              <c:numCache>
                <c:formatCode>#,##0</c:formatCode>
                <c:ptCount val="3"/>
                <c:pt idx="0">
                  <c:v>1004.3541</c:v>
                </c:pt>
                <c:pt idx="1">
                  <c:v>980.95360000000005</c:v>
                </c:pt>
                <c:pt idx="2">
                  <c:v>1032.9521</c:v>
                </c:pt>
              </c:numCache>
            </c:numRef>
          </c:val>
          <c:extLst>
            <c:ext xmlns:c16="http://schemas.microsoft.com/office/drawing/2014/chart" uri="{C3380CC4-5D6E-409C-BE32-E72D297353CC}">
              <c16:uniqueId val="{00000001-C2DA-48BC-A235-6431F75873FD}"/>
            </c:ext>
          </c:extLst>
        </c:ser>
        <c:dLbls>
          <c:dLblPos val="outEnd"/>
          <c:showLegendKey val="0"/>
          <c:showVal val="1"/>
          <c:showCatName val="0"/>
          <c:showSerName val="0"/>
          <c:showPercent val="0"/>
          <c:showBubbleSize val="0"/>
        </c:dLbls>
        <c:gapWidth val="219"/>
        <c:axId val="382399848"/>
        <c:axId val="382400176"/>
      </c:barChart>
      <c:lineChart>
        <c:grouping val="standard"/>
        <c:varyColors val="0"/>
        <c:ser>
          <c:idx val="2"/>
          <c:order val="2"/>
          <c:tx>
            <c:strRef>
              <c:f>Kassavirta!$D$7</c:f>
              <c:strCache>
                <c:ptCount val="1"/>
                <c:pt idx="0">
                  <c:v>Säästöprosentti</c:v>
                </c:pt>
              </c:strCache>
            </c:strRef>
          </c:tx>
          <c:spPr>
            <a:ln w="28575" cap="rnd">
              <a:solidFill>
                <a:schemeClr val="accent3"/>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i-FI"/>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Kassavirta!$A$8:$A$12</c:f>
              <c:multiLvlStrCache>
                <c:ptCount val="3"/>
                <c:lvl>
                  <c:pt idx="0">
                    <c:v>helmi</c:v>
                  </c:pt>
                  <c:pt idx="1">
                    <c:v>maalis</c:v>
                  </c:pt>
                  <c:pt idx="2">
                    <c:v>huhti</c:v>
                  </c:pt>
                </c:lvl>
                <c:lvl>
                  <c:pt idx="0">
                    <c:v>2017</c:v>
                  </c:pt>
                </c:lvl>
              </c:multiLvlStrCache>
            </c:multiLvlStrRef>
          </c:cat>
          <c:val>
            <c:numRef>
              <c:f>Kassavirta!$D$8:$D$12</c:f>
              <c:numCache>
                <c:formatCode>0%</c:formatCode>
                <c:ptCount val="3"/>
                <c:pt idx="0">
                  <c:v>0.52729604179413558</c:v>
                </c:pt>
                <c:pt idx="1">
                  <c:v>0.54901795278486543</c:v>
                </c:pt>
                <c:pt idx="2">
                  <c:v>0.56350140505820956</c:v>
                </c:pt>
              </c:numCache>
            </c:numRef>
          </c:val>
          <c:smooth val="0"/>
          <c:extLst>
            <c:ext xmlns:c16="http://schemas.microsoft.com/office/drawing/2014/chart" uri="{C3380CC4-5D6E-409C-BE32-E72D297353CC}">
              <c16:uniqueId val="{00000002-C2DA-48BC-A235-6431F75873FD}"/>
            </c:ext>
          </c:extLst>
        </c:ser>
        <c:dLbls>
          <c:showLegendKey val="0"/>
          <c:showVal val="1"/>
          <c:showCatName val="0"/>
          <c:showSerName val="0"/>
          <c:showPercent val="0"/>
          <c:showBubbleSize val="0"/>
        </c:dLbls>
        <c:marker val="1"/>
        <c:smooth val="0"/>
        <c:axId val="381303296"/>
        <c:axId val="381290504"/>
      </c:lineChart>
      <c:catAx>
        <c:axId val="3823998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i-FI"/>
          </a:p>
        </c:txPr>
        <c:crossAx val="382400176"/>
        <c:crosses val="autoZero"/>
        <c:auto val="1"/>
        <c:lblAlgn val="ctr"/>
        <c:lblOffset val="100"/>
        <c:noMultiLvlLbl val="0"/>
      </c:catAx>
      <c:valAx>
        <c:axId val="38240017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i-FI"/>
          </a:p>
        </c:txPr>
        <c:crossAx val="382399848"/>
        <c:crosses val="autoZero"/>
        <c:crossBetween val="between"/>
      </c:valAx>
      <c:valAx>
        <c:axId val="381290504"/>
        <c:scaling>
          <c:orientation val="minMax"/>
        </c:scaling>
        <c:delete val="0"/>
        <c:axPos val="r"/>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i-FI"/>
          </a:p>
        </c:txPr>
        <c:crossAx val="381303296"/>
        <c:crosses val="max"/>
        <c:crossBetween val="between"/>
      </c:valAx>
      <c:catAx>
        <c:axId val="381303296"/>
        <c:scaling>
          <c:orientation val="minMax"/>
        </c:scaling>
        <c:delete val="1"/>
        <c:axPos val="b"/>
        <c:numFmt formatCode="General" sourceLinked="1"/>
        <c:majorTickMark val="out"/>
        <c:minorTickMark val="none"/>
        <c:tickLblPos val="nextTo"/>
        <c:crossAx val="381290504"/>
        <c:crosses val="autoZero"/>
        <c:auto val="1"/>
        <c:lblAlgn val="ctr"/>
        <c:lblOffset val="100"/>
        <c:noMultiLvlLbl val="0"/>
      </c:cat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i-F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i-FI"/>
    </a:p>
  </c:txPr>
  <c:printSettings>
    <c:headerFooter/>
    <c:pageMargins b="0.75" l="0.7" r="0.7" t="0.75" header="0.3" footer="0.3"/>
    <c:pageSetup paperSize="9" orientation="landscape"/>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[Taloudenseuranta-tilitapahtumat.xlsx]Tulot!Tulot</c:name>
    <c:fmtId val="2"/>
  </c:pivotSource>
  <c:chart>
    <c:title>
      <c:tx>
        <c:rich>
          <a:bodyPr rot="0" spcFirstLastPara="1" vertOverflow="ellipsis" vert="horz" wrap="square" anchor="ctr" anchorCtr="1"/>
          <a:lstStyle/>
          <a:p>
            <a:pPr>
              <a:defRPr sz="1800" b="1" i="0" u="none" strike="noStrike" kern="1200" cap="all" spc="50" baseline="0">
                <a:solidFill>
                  <a:schemeClr val="tx1">
                    <a:lumMod val="65000"/>
                    <a:lumOff val="35000"/>
                  </a:schemeClr>
                </a:solidFill>
                <a:latin typeface="+mn-lt"/>
                <a:ea typeface="+mn-ea"/>
                <a:cs typeface="+mn-cs"/>
              </a:defRPr>
            </a:pPr>
            <a:r>
              <a:rPr lang="fi-FI"/>
              <a:t>TULOT</a:t>
            </a:r>
          </a:p>
        </c:rich>
      </c:tx>
      <c:overlay val="0"/>
      <c:spPr>
        <a:noFill/>
        <a:ln>
          <a:noFill/>
        </a:ln>
        <a:effectLst/>
      </c:spPr>
      <c:txPr>
        <a:bodyPr rot="0" spcFirstLastPara="1" vertOverflow="ellipsis" vert="horz" wrap="square" anchor="ctr" anchorCtr="1"/>
        <a:lstStyle/>
        <a:p>
          <a:pPr>
            <a:defRPr sz="1800" b="1" i="0" u="none" strike="noStrike" kern="1200" cap="all" spc="50" baseline="0">
              <a:solidFill>
                <a:schemeClr val="tx1">
                  <a:lumMod val="65000"/>
                  <a:lumOff val="35000"/>
                </a:schemeClr>
              </a:solidFill>
              <a:latin typeface="+mn-lt"/>
              <a:ea typeface="+mn-ea"/>
              <a:cs typeface="+mn-cs"/>
            </a:defRPr>
          </a:pPr>
          <a:endParaRPr lang="fi-FI"/>
        </a:p>
      </c:txPr>
    </c:title>
    <c:autoTitleDeleted val="0"/>
    <c:pivotFmts>
      <c:pivotFmt>
        <c:idx val="0"/>
      </c:pivotFmt>
      <c:pivotFmt>
        <c:idx val="1"/>
      </c:pivotFmt>
      <c:pivotFmt>
        <c:idx val="2"/>
      </c:pivotFmt>
      <c:pivotFmt>
        <c:idx val="3"/>
      </c:pivotFmt>
      <c:pivotFmt>
        <c:idx val="4"/>
        <c:spPr>
          <a:solidFill>
            <a:schemeClr val="accent1">
              <a:alpha val="70000"/>
            </a:schemeClr>
          </a:solidFill>
          <a:ln>
            <a:noFill/>
          </a:ln>
          <a:effectLst/>
        </c:spPr>
        <c:marker>
          <c:spPr>
            <a:gradFill>
              <a:gsLst>
                <a:gs pos="0">
                  <a:schemeClr val="accent1"/>
                </a:gs>
                <a:gs pos="46000">
                  <a:schemeClr val="accent1"/>
                </a:gs>
                <a:gs pos="100000">
                  <a:schemeClr val="accent1">
                    <a:lumMod val="20000"/>
                    <a:lumOff val="80000"/>
                    <a:alpha val="0"/>
                  </a:schemeClr>
                </a:gs>
              </a:gsLst>
              <a:path path="circle">
                <a:fillToRect l="50000" t="-80000" r="50000" b="180000"/>
              </a:path>
            </a:gradFill>
            <a:ln w="9525" cap="flat" cmpd="sng" algn="ctr">
              <a:solidFill>
                <a:schemeClr val="accent1">
                  <a:shade val="95000"/>
                </a:schemeClr>
              </a:solidFill>
              <a:round/>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i-FI"/>
            </a:p>
          </c:txPr>
          <c:showLegendKey val="1"/>
          <c:showVal val="1"/>
          <c:showCatName val="1"/>
          <c:showSerName val="1"/>
          <c:showPercent val="1"/>
          <c:showBubbleSize val="1"/>
          <c:extLst>
            <c:ext xmlns:c15="http://schemas.microsoft.com/office/drawing/2012/chart" uri="{CE6537A1-D6FC-4f65-9D91-7224C49458BB}"/>
          </c:extLst>
        </c:dLbl>
      </c:pivotFmt>
      <c:pivotFmt>
        <c:idx val="5"/>
        <c:spPr>
          <a:solidFill>
            <a:schemeClr val="accent1">
              <a:alpha val="70000"/>
            </a:schemeClr>
          </a:solidFill>
          <a:ln>
            <a:noFill/>
          </a:ln>
          <a:effectLst/>
        </c:spPr>
        <c:marker>
          <c:spPr>
            <a:gradFill>
              <a:gsLst>
                <a:gs pos="0">
                  <a:schemeClr val="accent2"/>
                </a:gs>
                <a:gs pos="46000">
                  <a:schemeClr val="accent2"/>
                </a:gs>
                <a:gs pos="100000">
                  <a:schemeClr val="accent2">
                    <a:lumMod val="20000"/>
                    <a:lumOff val="80000"/>
                    <a:alpha val="0"/>
                  </a:schemeClr>
                </a:gs>
              </a:gsLst>
              <a:path path="circle">
                <a:fillToRect l="50000" t="-80000" r="50000" b="180000"/>
              </a:path>
            </a:gradFill>
            <a:ln w="9525" cap="flat" cmpd="sng" algn="ctr">
              <a:solidFill>
                <a:schemeClr val="accent2">
                  <a:shade val="95000"/>
                </a:schemeClr>
              </a:solidFill>
              <a:round/>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i-FI"/>
            </a:p>
          </c:txPr>
          <c:showLegendKey val="1"/>
          <c:showVal val="1"/>
          <c:showCatName val="1"/>
          <c:showSerName val="1"/>
          <c:showPercent val="1"/>
          <c:showBubbleSize val="1"/>
          <c:extLst>
            <c:ext xmlns:c15="http://schemas.microsoft.com/office/drawing/2012/chart" uri="{CE6537A1-D6FC-4f65-9D91-7224C49458BB}"/>
          </c:extLst>
        </c:dLbl>
      </c:pivotFmt>
      <c:pivotFmt>
        <c:idx val="6"/>
        <c:spPr>
          <a:solidFill>
            <a:schemeClr val="accent1">
              <a:alpha val="70000"/>
            </a:schemeClr>
          </a:solidFill>
          <a:ln>
            <a:noFill/>
          </a:ln>
          <a:effectLst/>
        </c:spP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i-FI"/>
            </a:p>
          </c:txPr>
          <c:showLegendKey val="1"/>
          <c:showVal val="1"/>
          <c:showCatName val="1"/>
          <c:showSerName val="1"/>
          <c:showPercent val="1"/>
          <c:showBubbleSize val="1"/>
          <c:extLst>
            <c:ext xmlns:c15="http://schemas.microsoft.com/office/drawing/2012/chart" uri="{CE6537A1-D6FC-4f65-9D91-7224C49458BB}"/>
          </c:extLst>
        </c:dLbl>
      </c:pivotFmt>
      <c:pivotFmt>
        <c:idx val="7"/>
        <c:spPr>
          <a:solidFill>
            <a:schemeClr val="accent1">
              <a:alpha val="70000"/>
            </a:schemeClr>
          </a:solidFill>
          <a:ln>
            <a:noFill/>
          </a:ln>
          <a:effectLst/>
        </c:spP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i-FI"/>
            </a:p>
          </c:txPr>
          <c:showLegendKey val="1"/>
          <c:showVal val="1"/>
          <c:showCatName val="1"/>
          <c:showSerName val="1"/>
          <c:showPercent val="1"/>
          <c:showBubbleSize val="1"/>
          <c:extLst>
            <c:ext xmlns:c15="http://schemas.microsoft.com/office/drawing/2012/chart" uri="{CE6537A1-D6FC-4f65-9D91-7224C49458BB}"/>
          </c:extLst>
        </c:dLbl>
      </c:pivotFmt>
      <c:pivotFmt>
        <c:idx val="8"/>
        <c:spPr>
          <a:solidFill>
            <a:schemeClr val="accent1">
              <a:alpha val="7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i-FI"/>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9"/>
        <c:spPr>
          <a:solidFill>
            <a:schemeClr val="accent1">
              <a:alpha val="7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i-FI"/>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0"/>
        <c:spPr>
          <a:solidFill>
            <a:schemeClr val="accent1">
              <a:alpha val="70000"/>
            </a:schemeClr>
          </a:solidFill>
          <a:ln>
            <a:noFill/>
          </a:ln>
          <a:effectLst/>
        </c:spPr>
        <c:marker>
          <c:symbol val="none"/>
        </c:marker>
      </c:pivotFmt>
    </c:pivotFmts>
    <c:plotArea>
      <c:layout/>
      <c:barChart>
        <c:barDir val="col"/>
        <c:grouping val="stacked"/>
        <c:varyColors val="0"/>
        <c:ser>
          <c:idx val="0"/>
          <c:order val="0"/>
          <c:tx>
            <c:strRef>
              <c:f>Tulot!$B$5:$B$7</c:f>
              <c:strCache>
                <c:ptCount val="1"/>
                <c:pt idx="0">
                  <c:v>Ansiotulo - Ansiotulon maksaja</c:v>
                </c:pt>
              </c:strCache>
            </c:strRef>
          </c:tx>
          <c:spPr>
            <a:solidFill>
              <a:schemeClr val="accent1">
                <a:alpha val="7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i-FI"/>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multiLvlStrRef>
              <c:f>Tulot!$A$8:$A$12</c:f>
              <c:multiLvlStrCache>
                <c:ptCount val="3"/>
                <c:lvl>
                  <c:pt idx="0">
                    <c:v>helmi</c:v>
                  </c:pt>
                  <c:pt idx="1">
                    <c:v>maalis</c:v>
                  </c:pt>
                  <c:pt idx="2">
                    <c:v>huhti</c:v>
                  </c:pt>
                </c:lvl>
                <c:lvl>
                  <c:pt idx="0">
                    <c:v>2017</c:v>
                  </c:pt>
                </c:lvl>
              </c:multiLvlStrCache>
            </c:multiLvlStrRef>
          </c:cat>
          <c:val>
            <c:numRef>
              <c:f>Tulot!$B$8:$B$12</c:f>
              <c:numCache>
                <c:formatCode>#,##0</c:formatCode>
                <c:ptCount val="3"/>
                <c:pt idx="0">
                  <c:v>2000</c:v>
                </c:pt>
                <c:pt idx="1">
                  <c:v>2020</c:v>
                </c:pt>
                <c:pt idx="2">
                  <c:v>2220</c:v>
                </c:pt>
              </c:numCache>
            </c:numRef>
          </c:val>
          <c:extLst>
            <c:ext xmlns:c16="http://schemas.microsoft.com/office/drawing/2014/chart" uri="{C3380CC4-5D6E-409C-BE32-E72D297353CC}">
              <c16:uniqueId val="{00000000-1D1E-437F-9E66-22058ECCC577}"/>
            </c:ext>
          </c:extLst>
        </c:ser>
        <c:ser>
          <c:idx val="1"/>
          <c:order val="1"/>
          <c:tx>
            <c:strRef>
              <c:f>Tulot!$D$5:$D$7</c:f>
              <c:strCache>
                <c:ptCount val="1"/>
                <c:pt idx="0">
                  <c:v>Sivutulot - Sivutulojuttu</c:v>
                </c:pt>
              </c:strCache>
            </c:strRef>
          </c:tx>
          <c:spPr>
            <a:solidFill>
              <a:schemeClr val="accent2">
                <a:alpha val="7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i-FI"/>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multiLvlStrRef>
              <c:f>Tulot!$A$8:$A$12</c:f>
              <c:multiLvlStrCache>
                <c:ptCount val="3"/>
                <c:lvl>
                  <c:pt idx="0">
                    <c:v>helmi</c:v>
                  </c:pt>
                  <c:pt idx="1">
                    <c:v>maalis</c:v>
                  </c:pt>
                  <c:pt idx="2">
                    <c:v>huhti</c:v>
                  </c:pt>
                </c:lvl>
                <c:lvl>
                  <c:pt idx="0">
                    <c:v>2017</c:v>
                  </c:pt>
                </c:lvl>
              </c:multiLvlStrCache>
            </c:multiLvlStrRef>
          </c:cat>
          <c:val>
            <c:numRef>
              <c:f>Tulot!$D$8:$D$12</c:f>
              <c:numCache>
                <c:formatCode>#,##0</c:formatCode>
                <c:ptCount val="3"/>
                <c:pt idx="0">
                  <c:v>124.7</c:v>
                </c:pt>
                <c:pt idx="1">
                  <c:v>155.15</c:v>
                </c:pt>
                <c:pt idx="2">
                  <c:v>146.44999999999999</c:v>
                </c:pt>
              </c:numCache>
            </c:numRef>
          </c:val>
          <c:extLst>
            <c:ext xmlns:c16="http://schemas.microsoft.com/office/drawing/2014/chart" uri="{C3380CC4-5D6E-409C-BE32-E72D297353CC}">
              <c16:uniqueId val="{00000001-8197-4F03-925F-28B1E0FB91D2}"/>
            </c:ext>
          </c:extLst>
        </c:ser>
        <c:dLbls>
          <c:dLblPos val="ctr"/>
          <c:showLegendKey val="0"/>
          <c:showVal val="1"/>
          <c:showCatName val="0"/>
          <c:showSerName val="0"/>
          <c:showPercent val="0"/>
          <c:showBubbleSize val="0"/>
        </c:dLbls>
        <c:gapWidth val="50"/>
        <c:overlap val="100"/>
        <c:axId val="514019800"/>
        <c:axId val="514019472"/>
      </c:barChart>
      <c:catAx>
        <c:axId val="514019800"/>
        <c:scaling>
          <c:orientation val="minMax"/>
        </c:scaling>
        <c:delete val="0"/>
        <c:axPos val="b"/>
        <c:numFmt formatCode="General" sourceLinked="1"/>
        <c:majorTickMark val="none"/>
        <c:minorTickMark val="none"/>
        <c:tickLblPos val="nextTo"/>
        <c:spPr>
          <a:noFill/>
          <a:ln w="9525" cap="flat" cmpd="sng" algn="ctr">
            <a:solidFill>
              <a:schemeClr val="tx1">
                <a:lumMod val="25000"/>
                <a:lumOff val="75000"/>
              </a:schemeClr>
            </a:solidFill>
            <a:round/>
            <a:headEnd type="none" w="sm" len="sm"/>
            <a:tailEnd type="none" w="sm" len="sm"/>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i-FI"/>
          </a:p>
        </c:txPr>
        <c:crossAx val="514019472"/>
        <c:crosses val="autoZero"/>
        <c:auto val="1"/>
        <c:lblAlgn val="ctr"/>
        <c:lblOffset val="100"/>
        <c:noMultiLvlLbl val="0"/>
      </c:catAx>
      <c:valAx>
        <c:axId val="514019472"/>
        <c:scaling>
          <c:orientation val="minMax"/>
        </c:scaling>
        <c:delete val="0"/>
        <c:axPos val="l"/>
        <c:majorGridlines>
          <c:spPr>
            <a:ln w="9525" cap="flat" cmpd="sng" algn="ctr">
              <a:gradFill>
                <a:gsLst>
                  <a:gs pos="0">
                    <a:schemeClr val="tx1">
                      <a:lumMod val="5000"/>
                      <a:lumOff val="95000"/>
                    </a:schemeClr>
                  </a:gs>
                  <a:gs pos="100000">
                    <a:schemeClr val="tx1">
                      <a:lumMod val="15000"/>
                      <a:lumOff val="85000"/>
                    </a:schemeClr>
                  </a:gs>
                </a:gsLst>
                <a:lin ang="5400000" scaled="0"/>
              </a:gra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i-FI"/>
          </a:p>
        </c:txPr>
        <c:crossAx val="514019800"/>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i-F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i-FI"/>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[Taloudenseuranta-tilitapahtumat.xlsx]Kulut_%!KulujenOsuudet</c:name>
    <c:fmtId val="4"/>
  </c:pivotSource>
  <c:chart>
    <c:title>
      <c:tx>
        <c:rich>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r>
              <a:rPr lang="fi-FI" sz="1800"/>
              <a:t>KULUjen</a:t>
            </a:r>
            <a:r>
              <a:rPr lang="fi-FI" baseline="0"/>
              <a:t> </a:t>
            </a:r>
            <a:r>
              <a:rPr lang="fi-FI" sz="1800" baseline="0"/>
              <a:t>osuudet</a:t>
            </a:r>
            <a:endParaRPr lang="fi-FI"/>
          </a:p>
        </c:rich>
      </c:tx>
      <c:overlay val="0"/>
      <c:spPr>
        <a:noFill/>
        <a:ln>
          <a:noFill/>
        </a:ln>
        <a:effectLst/>
      </c:spPr>
      <c:txPr>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endParaRPr lang="fi-FI"/>
        </a:p>
      </c:txPr>
    </c:title>
    <c:autoTitleDeleted val="0"/>
    <c:pivotFmts>
      <c:pivotFmt>
        <c:idx val="0"/>
      </c:pivotFmt>
      <c:pivotFmt>
        <c:idx val="1"/>
      </c:pivotFmt>
      <c:pivotFmt>
        <c:idx val="2"/>
      </c:pivotFmt>
      <c:pivotFmt>
        <c:idx val="3"/>
      </c:pivotFmt>
      <c:pivotFmt>
        <c:idx val="4"/>
      </c:pivotFmt>
      <c:pivotFmt>
        <c:idx val="5"/>
      </c:pivotFmt>
      <c:pivotFmt>
        <c:idx val="6"/>
      </c:pivotFmt>
      <c:pivotFmt>
        <c:idx val="7"/>
      </c:pivotFmt>
      <c:pivotFmt>
        <c:idx val="8"/>
      </c:pivotFmt>
      <c:pivotFmt>
        <c:idx val="9"/>
      </c:pivotFmt>
      <c:pivotFmt>
        <c:idx val="10"/>
      </c:pivotFmt>
      <c:pivotFmt>
        <c:idx val="11"/>
      </c:pivotFmt>
      <c:pivotFmt>
        <c:idx val="12"/>
      </c:pivotFmt>
      <c:pivotFmt>
        <c:idx val="13"/>
      </c:pivotFmt>
      <c:pivotFmt>
        <c:idx val="14"/>
      </c:pivotFmt>
      <c:pivotFmt>
        <c:idx val="15"/>
      </c:pivotFmt>
      <c:pivotFmt>
        <c:idx val="16"/>
      </c:pivotFmt>
      <c:pivotFmt>
        <c:idx val="17"/>
      </c:pivotFmt>
      <c:pivotFmt>
        <c:idx val="18"/>
      </c:pivotFmt>
      <c:pivotFmt>
        <c:idx val="19"/>
      </c:pivotFmt>
      <c:pivotFmt>
        <c:idx val="20"/>
      </c:pivotFmt>
      <c:pivotFmt>
        <c:idx val="21"/>
      </c:pivotFmt>
      <c:pivotFmt>
        <c:idx val="22"/>
      </c:pivotFmt>
      <c:pivotFmt>
        <c:idx val="23"/>
      </c:pivotFmt>
      <c:pivotFmt>
        <c:idx val="24"/>
        <c:spPr>
          <a:solidFill>
            <a:schemeClr val="accent1"/>
          </a:solidFill>
          <a:ln>
            <a:noFill/>
          </a:ln>
          <a:effectLst>
            <a:outerShdw blurRad="63500" sx="102000" sy="102000" algn="ctr" rotWithShape="0">
              <a:prstClr val="black">
                <a:alpha val="20000"/>
              </a:prstClr>
            </a:outerShdw>
          </a:effectLst>
        </c:spPr>
        <c:marker>
          <c:symbol val="circle"/>
          <c:size val="6"/>
        </c:marker>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fi-FI"/>
            </a:p>
          </c:txPr>
          <c:dLblPos val="outEnd"/>
          <c:showLegendKey val="0"/>
          <c:showVal val="0"/>
          <c:showCatName val="1"/>
          <c:showSerName val="0"/>
          <c:showPercent val="0"/>
          <c:showBubbleSize val="0"/>
          <c:extLst>
            <c:ext xmlns:c15="http://schemas.microsoft.com/office/drawing/2012/chart" uri="{CE6537A1-D6FC-4f65-9D91-7224C49458BB}"/>
          </c:extLst>
        </c:dLbl>
      </c:pivotFmt>
      <c:pivotFmt>
        <c:idx val="25"/>
        <c:spPr>
          <a:solidFill>
            <a:schemeClr val="accent1"/>
          </a:solidFill>
          <a:ln>
            <a:noFill/>
          </a:ln>
          <a:effectLst>
            <a:outerShdw blurRad="63500" sx="102000" sy="102000" algn="ctr" rotWithShape="0">
              <a:prstClr val="black">
                <a:alpha val="20000"/>
              </a:prstClr>
            </a:outerShdw>
          </a:effectLst>
        </c:spPr>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fi-FI"/>
            </a:p>
          </c:txPr>
          <c:dLblPos val="outEnd"/>
          <c:showLegendKey val="0"/>
          <c:showVal val="0"/>
          <c:showCatName val="1"/>
          <c:showSerName val="0"/>
          <c:showPercent val="0"/>
          <c:showBubbleSize val="0"/>
          <c:extLst>
            <c:ext xmlns:c15="http://schemas.microsoft.com/office/drawing/2012/chart" uri="{CE6537A1-D6FC-4f65-9D91-7224C49458BB}">
              <c15:xForSave val="1"/>
            </c:ext>
          </c:extLst>
        </c:dLbl>
      </c:pivotFmt>
      <c:pivotFmt>
        <c:idx val="26"/>
        <c:spPr>
          <a:solidFill>
            <a:schemeClr val="accent2"/>
          </a:solidFill>
          <a:ln>
            <a:noFill/>
          </a:ln>
          <a:effectLst>
            <a:outerShdw blurRad="63500" sx="102000" sy="102000" algn="ctr" rotWithShape="0">
              <a:prstClr val="black">
                <a:alpha val="20000"/>
              </a:prstClr>
            </a:outerShdw>
          </a:effectLst>
        </c:spPr>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fi-FI"/>
            </a:p>
          </c:txPr>
          <c:dLblPos val="outEnd"/>
          <c:showLegendKey val="0"/>
          <c:showVal val="0"/>
          <c:showCatName val="1"/>
          <c:showSerName val="0"/>
          <c:showPercent val="0"/>
          <c:showBubbleSize val="0"/>
          <c:extLst>
            <c:ext xmlns:c15="http://schemas.microsoft.com/office/drawing/2012/chart" uri="{CE6537A1-D6FC-4f65-9D91-7224C49458BB}">
              <c15:xForSave val="1"/>
            </c:ext>
          </c:extLst>
        </c:dLbl>
      </c:pivotFmt>
      <c:pivotFmt>
        <c:idx val="27"/>
        <c:spPr>
          <a:solidFill>
            <a:schemeClr val="accent3"/>
          </a:solidFill>
          <a:ln>
            <a:noFill/>
          </a:ln>
          <a:effectLst>
            <a:outerShdw blurRad="63500" sx="102000" sy="102000" algn="ctr" rotWithShape="0">
              <a:prstClr val="black">
                <a:alpha val="20000"/>
              </a:prstClr>
            </a:outerShdw>
          </a:effectLst>
        </c:spPr>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fi-FI"/>
            </a:p>
          </c:txPr>
          <c:dLblPos val="outEnd"/>
          <c:showLegendKey val="0"/>
          <c:showVal val="0"/>
          <c:showCatName val="1"/>
          <c:showSerName val="0"/>
          <c:showPercent val="0"/>
          <c:showBubbleSize val="0"/>
          <c:extLst>
            <c:ext xmlns:c15="http://schemas.microsoft.com/office/drawing/2012/chart" uri="{CE6537A1-D6FC-4f65-9D91-7224C49458BB}">
              <c15:xForSave val="1"/>
            </c:ext>
          </c:extLst>
        </c:dLbl>
      </c:pivotFmt>
      <c:pivotFmt>
        <c:idx val="28"/>
        <c:spPr>
          <a:solidFill>
            <a:schemeClr val="accent4"/>
          </a:solidFill>
          <a:ln>
            <a:noFill/>
          </a:ln>
          <a:effectLst>
            <a:outerShdw blurRad="63500" sx="102000" sy="102000" algn="ctr" rotWithShape="0">
              <a:prstClr val="black">
                <a:alpha val="20000"/>
              </a:prstClr>
            </a:outerShdw>
          </a:effectLst>
        </c:spPr>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fi-FI"/>
            </a:p>
          </c:txPr>
          <c:dLblPos val="outEnd"/>
          <c:showLegendKey val="0"/>
          <c:showVal val="0"/>
          <c:showCatName val="1"/>
          <c:showSerName val="0"/>
          <c:showPercent val="0"/>
          <c:showBubbleSize val="0"/>
          <c:extLst>
            <c:ext xmlns:c15="http://schemas.microsoft.com/office/drawing/2012/chart" uri="{CE6537A1-D6FC-4f65-9D91-7224C49458BB}">
              <c15:xForSave val="1"/>
            </c:ext>
          </c:extLst>
        </c:dLbl>
      </c:pivotFmt>
      <c:pivotFmt>
        <c:idx val="29"/>
        <c:spPr>
          <a:solidFill>
            <a:schemeClr val="accent5"/>
          </a:solidFill>
          <a:ln>
            <a:noFill/>
          </a:ln>
          <a:effectLst>
            <a:outerShdw blurRad="63500" sx="102000" sy="102000" algn="ctr" rotWithShape="0">
              <a:prstClr val="black">
                <a:alpha val="20000"/>
              </a:prstClr>
            </a:outerShdw>
          </a:effectLst>
        </c:spPr>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fi-FI"/>
            </a:p>
          </c:txPr>
          <c:dLblPos val="outEnd"/>
          <c:showLegendKey val="0"/>
          <c:showVal val="0"/>
          <c:showCatName val="1"/>
          <c:showSerName val="0"/>
          <c:showPercent val="0"/>
          <c:showBubbleSize val="0"/>
          <c:extLst>
            <c:ext xmlns:c15="http://schemas.microsoft.com/office/drawing/2012/chart" uri="{CE6537A1-D6FC-4f65-9D91-7224C49458BB}">
              <c15:xForSave val="1"/>
            </c:ext>
          </c:extLst>
        </c:dLbl>
      </c:pivotFmt>
      <c:pivotFmt>
        <c:idx val="30"/>
        <c:spPr>
          <a:solidFill>
            <a:schemeClr val="accent6"/>
          </a:solidFill>
          <a:ln>
            <a:noFill/>
          </a:ln>
          <a:effectLst>
            <a:outerShdw blurRad="63500" sx="102000" sy="102000" algn="ctr" rotWithShape="0">
              <a:prstClr val="black">
                <a:alpha val="20000"/>
              </a:prstClr>
            </a:outerShdw>
          </a:effectLst>
        </c:spPr>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fi-FI"/>
            </a:p>
          </c:txPr>
          <c:dLblPos val="outEnd"/>
          <c:showLegendKey val="0"/>
          <c:showVal val="0"/>
          <c:showCatName val="1"/>
          <c:showSerName val="0"/>
          <c:showPercent val="0"/>
          <c:showBubbleSize val="0"/>
          <c:extLst>
            <c:ext xmlns:c15="http://schemas.microsoft.com/office/drawing/2012/chart" uri="{CE6537A1-D6FC-4f65-9D91-7224C49458BB}">
              <c15:xForSave val="1"/>
            </c:ext>
          </c:extLst>
        </c:dLbl>
      </c:pivotFmt>
      <c:pivotFmt>
        <c:idx val="31"/>
        <c:spPr>
          <a:solidFill>
            <a:schemeClr val="accent1">
              <a:lumMod val="60000"/>
            </a:schemeClr>
          </a:solidFill>
          <a:ln>
            <a:noFill/>
          </a:ln>
          <a:effectLst>
            <a:outerShdw blurRad="63500" sx="102000" sy="102000" algn="ctr" rotWithShape="0">
              <a:prstClr val="black">
                <a:alpha val="20000"/>
              </a:prstClr>
            </a:outerShdw>
          </a:effectLst>
        </c:spPr>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fi-FI"/>
            </a:p>
          </c:txPr>
          <c:dLblPos val="outEnd"/>
          <c:showLegendKey val="0"/>
          <c:showVal val="0"/>
          <c:showCatName val="1"/>
          <c:showSerName val="0"/>
          <c:showPercent val="0"/>
          <c:showBubbleSize val="0"/>
          <c:extLst>
            <c:ext xmlns:c15="http://schemas.microsoft.com/office/drawing/2012/chart" uri="{CE6537A1-D6FC-4f65-9D91-7224C49458BB}">
              <c15:xForSave val="1"/>
            </c:ext>
          </c:extLst>
        </c:dLbl>
      </c:pivotFmt>
      <c:pivotFmt>
        <c:idx val="32"/>
        <c:spPr>
          <a:solidFill>
            <a:schemeClr val="accent1"/>
          </a:solidFill>
          <a:ln>
            <a:noFill/>
          </a:ln>
          <a:effectLst>
            <a:outerShdw blurRad="63500" sx="102000" sy="102000" algn="ctr" rotWithShape="0">
              <a:prstClr val="black">
                <a:alpha val="20000"/>
              </a:prst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fi-FI"/>
            </a:p>
          </c:txPr>
          <c:dLblPos val="outEnd"/>
          <c:showLegendKey val="0"/>
          <c:showVal val="0"/>
          <c:showCatName val="1"/>
          <c:showSerName val="0"/>
          <c:showPercent val="0"/>
          <c:showBubbleSize val="0"/>
          <c:extLst>
            <c:ext xmlns:c15="http://schemas.microsoft.com/office/drawing/2012/chart" uri="{CE6537A1-D6FC-4f65-9D91-7224C49458BB}"/>
          </c:extLst>
        </c:dLbl>
      </c:pivotFmt>
      <c:pivotFmt>
        <c:idx val="33"/>
        <c:spPr>
          <a:solidFill>
            <a:schemeClr val="accent1"/>
          </a:solidFill>
          <a:ln>
            <a:noFill/>
          </a:ln>
          <a:effectLst>
            <a:outerShdw blurRad="63500" sx="102000" sy="102000" algn="ctr" rotWithShape="0">
              <a:prstClr val="black">
                <a:alpha val="20000"/>
              </a:prstClr>
            </a:outerShdw>
          </a:effectLst>
        </c:spPr>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fi-FI"/>
            </a:p>
          </c:txPr>
          <c:dLblPos val="outEnd"/>
          <c:showLegendKey val="0"/>
          <c:showVal val="0"/>
          <c:showCatName val="1"/>
          <c:showSerName val="0"/>
          <c:showPercent val="0"/>
          <c:showBubbleSize val="0"/>
          <c:extLst>
            <c:ext xmlns:c15="http://schemas.microsoft.com/office/drawing/2012/chart" uri="{CE6537A1-D6FC-4f65-9D91-7224C49458BB}"/>
          </c:extLst>
        </c:dLbl>
      </c:pivotFmt>
      <c:pivotFmt>
        <c:idx val="34"/>
        <c:spPr>
          <a:solidFill>
            <a:schemeClr val="accent1"/>
          </a:solidFill>
          <a:ln>
            <a:noFill/>
          </a:ln>
          <a:effectLst>
            <a:outerShdw blurRad="63500" sx="102000" sy="102000" algn="ctr" rotWithShape="0">
              <a:prstClr val="black">
                <a:alpha val="20000"/>
              </a:prstClr>
            </a:outerShdw>
          </a:effectLst>
        </c:spPr>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fi-FI"/>
            </a:p>
          </c:txPr>
          <c:dLblPos val="outEnd"/>
          <c:showLegendKey val="0"/>
          <c:showVal val="0"/>
          <c:showCatName val="1"/>
          <c:showSerName val="0"/>
          <c:showPercent val="0"/>
          <c:showBubbleSize val="0"/>
          <c:extLst>
            <c:ext xmlns:c15="http://schemas.microsoft.com/office/drawing/2012/chart" uri="{CE6537A1-D6FC-4f65-9D91-7224C49458BB}"/>
          </c:extLst>
        </c:dLbl>
      </c:pivotFmt>
      <c:pivotFmt>
        <c:idx val="35"/>
        <c:spPr>
          <a:solidFill>
            <a:schemeClr val="accent1"/>
          </a:solidFill>
          <a:ln>
            <a:noFill/>
          </a:ln>
          <a:effectLst>
            <a:outerShdw blurRad="63500" sx="102000" sy="102000" algn="ctr" rotWithShape="0">
              <a:prstClr val="black">
                <a:alpha val="20000"/>
              </a:prstClr>
            </a:outerShdw>
          </a:effectLst>
        </c:spPr>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fi-FI"/>
            </a:p>
          </c:txPr>
          <c:dLblPos val="outEnd"/>
          <c:showLegendKey val="0"/>
          <c:showVal val="0"/>
          <c:showCatName val="1"/>
          <c:showSerName val="0"/>
          <c:showPercent val="0"/>
          <c:showBubbleSize val="0"/>
          <c:extLst>
            <c:ext xmlns:c15="http://schemas.microsoft.com/office/drawing/2012/chart" uri="{CE6537A1-D6FC-4f65-9D91-7224C49458BB}"/>
          </c:extLst>
        </c:dLbl>
      </c:pivotFmt>
      <c:pivotFmt>
        <c:idx val="36"/>
        <c:spPr>
          <a:solidFill>
            <a:schemeClr val="accent1"/>
          </a:solidFill>
          <a:ln>
            <a:noFill/>
          </a:ln>
          <a:effectLst>
            <a:outerShdw blurRad="63500" sx="102000" sy="102000" algn="ctr" rotWithShape="0">
              <a:prstClr val="black">
                <a:alpha val="20000"/>
              </a:prstClr>
            </a:outerShdw>
          </a:effectLst>
        </c:spPr>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fi-FI"/>
            </a:p>
          </c:txPr>
          <c:dLblPos val="outEnd"/>
          <c:showLegendKey val="0"/>
          <c:showVal val="0"/>
          <c:showCatName val="1"/>
          <c:showSerName val="0"/>
          <c:showPercent val="0"/>
          <c:showBubbleSize val="0"/>
          <c:extLst>
            <c:ext xmlns:c15="http://schemas.microsoft.com/office/drawing/2012/chart" uri="{CE6537A1-D6FC-4f65-9D91-7224C49458BB}"/>
          </c:extLst>
        </c:dLbl>
      </c:pivotFmt>
      <c:pivotFmt>
        <c:idx val="37"/>
        <c:spPr>
          <a:solidFill>
            <a:schemeClr val="accent1"/>
          </a:solidFill>
          <a:ln>
            <a:noFill/>
          </a:ln>
          <a:effectLst>
            <a:outerShdw blurRad="63500" sx="102000" sy="102000" algn="ctr" rotWithShape="0">
              <a:prstClr val="black">
                <a:alpha val="20000"/>
              </a:prstClr>
            </a:outerShdw>
          </a:effectLst>
        </c:spPr>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fi-FI"/>
            </a:p>
          </c:txPr>
          <c:dLblPos val="outEnd"/>
          <c:showLegendKey val="0"/>
          <c:showVal val="0"/>
          <c:showCatName val="1"/>
          <c:showSerName val="0"/>
          <c:showPercent val="0"/>
          <c:showBubbleSize val="0"/>
          <c:extLst>
            <c:ext xmlns:c15="http://schemas.microsoft.com/office/drawing/2012/chart" uri="{CE6537A1-D6FC-4f65-9D91-7224C49458BB}"/>
          </c:extLst>
        </c:dLbl>
      </c:pivotFmt>
      <c:pivotFmt>
        <c:idx val="38"/>
        <c:spPr>
          <a:solidFill>
            <a:schemeClr val="accent1"/>
          </a:solidFill>
          <a:ln>
            <a:noFill/>
          </a:ln>
          <a:effectLst>
            <a:outerShdw blurRad="63500" sx="102000" sy="102000" algn="ctr" rotWithShape="0">
              <a:prstClr val="black">
                <a:alpha val="20000"/>
              </a:prstClr>
            </a:outerShdw>
          </a:effectLst>
        </c:spPr>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fi-FI"/>
            </a:p>
          </c:txPr>
          <c:dLblPos val="outEnd"/>
          <c:showLegendKey val="0"/>
          <c:showVal val="0"/>
          <c:showCatName val="1"/>
          <c:showSerName val="0"/>
          <c:showPercent val="0"/>
          <c:showBubbleSize val="0"/>
          <c:extLst>
            <c:ext xmlns:c15="http://schemas.microsoft.com/office/drawing/2012/chart" uri="{CE6537A1-D6FC-4f65-9D91-7224C49458BB}"/>
          </c:extLst>
        </c:dLbl>
      </c:pivotFmt>
      <c:pivotFmt>
        <c:idx val="39"/>
        <c:spPr>
          <a:solidFill>
            <a:schemeClr val="accent1"/>
          </a:solidFill>
          <a:ln>
            <a:noFill/>
          </a:ln>
          <a:effectLst>
            <a:outerShdw blurRad="63500" sx="102000" sy="102000" algn="ctr" rotWithShape="0">
              <a:prstClr val="black">
                <a:alpha val="20000"/>
              </a:prstClr>
            </a:outerShdw>
          </a:effectLst>
        </c:spPr>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fi-FI"/>
            </a:p>
          </c:txPr>
          <c:dLblPos val="outEnd"/>
          <c:showLegendKey val="0"/>
          <c:showVal val="0"/>
          <c:showCatName val="1"/>
          <c:showSerName val="0"/>
          <c:showPercent val="0"/>
          <c:showBubbleSize val="0"/>
          <c:extLst>
            <c:ext xmlns:c15="http://schemas.microsoft.com/office/drawing/2012/chart" uri="{CE6537A1-D6FC-4f65-9D91-7224C49458BB}"/>
          </c:extLst>
        </c:dLbl>
      </c:pivotFmt>
      <c:pivotFmt>
        <c:idx val="40"/>
        <c:spPr>
          <a:solidFill>
            <a:schemeClr val="accent1"/>
          </a:solidFill>
          <a:ln>
            <a:noFill/>
          </a:ln>
          <a:effectLst>
            <a:outerShdw blurRad="63500" sx="102000" sy="102000" algn="ctr" rotWithShape="0">
              <a:prstClr val="black">
                <a:alpha val="20000"/>
              </a:prst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fi-FI"/>
            </a:p>
          </c:txPr>
          <c:showLegendKey val="0"/>
          <c:showVal val="0"/>
          <c:showCatName val="0"/>
          <c:showSerName val="0"/>
          <c:showPercent val="0"/>
          <c:showBubbleSize val="0"/>
          <c:extLst>
            <c:ext xmlns:c15="http://schemas.microsoft.com/office/drawing/2012/chart" uri="{CE6537A1-D6FC-4f65-9D91-7224C49458BB}"/>
          </c:extLst>
        </c:dLbl>
      </c:pivotFmt>
      <c:pivotFmt>
        <c:idx val="41"/>
        <c:spPr>
          <a:solidFill>
            <a:schemeClr val="accent1"/>
          </a:solidFill>
          <a:ln>
            <a:noFill/>
          </a:ln>
          <a:effectLst>
            <a:outerShdw blurRad="63500" sx="102000" sy="102000" algn="ctr" rotWithShape="0">
              <a:prstClr val="black">
                <a:alpha val="20000"/>
              </a:prstClr>
            </a:outerShdw>
          </a:effectLst>
        </c:spPr>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fi-FI"/>
            </a:p>
          </c:txPr>
          <c:dLblPos val="outEnd"/>
          <c:showLegendKey val="0"/>
          <c:showVal val="0"/>
          <c:showCatName val="1"/>
          <c:showSerName val="0"/>
          <c:showPercent val="0"/>
          <c:showBubbleSize val="0"/>
          <c:extLst>
            <c:ext xmlns:c15="http://schemas.microsoft.com/office/drawing/2012/chart" uri="{CE6537A1-D6FC-4f65-9D91-7224C49458BB}"/>
          </c:extLst>
        </c:dLbl>
      </c:pivotFmt>
      <c:pivotFmt>
        <c:idx val="42"/>
        <c:spPr>
          <a:solidFill>
            <a:schemeClr val="accent1"/>
          </a:solidFill>
          <a:ln>
            <a:noFill/>
          </a:ln>
          <a:effectLst>
            <a:outerShdw blurRad="63500" sx="102000" sy="102000" algn="ctr" rotWithShape="0">
              <a:prstClr val="black">
                <a:alpha val="20000"/>
              </a:prstClr>
            </a:outerShdw>
          </a:effectLst>
        </c:spPr>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fi-FI"/>
            </a:p>
          </c:txPr>
          <c:dLblPos val="outEnd"/>
          <c:showLegendKey val="0"/>
          <c:showVal val="0"/>
          <c:showCatName val="1"/>
          <c:showSerName val="0"/>
          <c:showPercent val="0"/>
          <c:showBubbleSize val="0"/>
          <c:extLst>
            <c:ext xmlns:c15="http://schemas.microsoft.com/office/drawing/2012/chart" uri="{CE6537A1-D6FC-4f65-9D91-7224C49458BB}"/>
          </c:extLst>
        </c:dLbl>
      </c:pivotFmt>
      <c:pivotFmt>
        <c:idx val="43"/>
        <c:spPr>
          <a:solidFill>
            <a:schemeClr val="accent1"/>
          </a:solidFill>
          <a:ln>
            <a:noFill/>
          </a:ln>
          <a:effectLst>
            <a:outerShdw blurRad="63500" sx="102000" sy="102000" algn="ctr" rotWithShape="0">
              <a:prstClr val="black">
                <a:alpha val="20000"/>
              </a:prstClr>
            </a:outerShdw>
          </a:effectLst>
        </c:spPr>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fi-FI"/>
            </a:p>
          </c:txPr>
          <c:dLblPos val="outEnd"/>
          <c:showLegendKey val="0"/>
          <c:showVal val="0"/>
          <c:showCatName val="1"/>
          <c:showSerName val="0"/>
          <c:showPercent val="0"/>
          <c:showBubbleSize val="0"/>
          <c:extLst>
            <c:ext xmlns:c15="http://schemas.microsoft.com/office/drawing/2012/chart" uri="{CE6537A1-D6FC-4f65-9D91-7224C49458BB}"/>
          </c:extLst>
        </c:dLbl>
      </c:pivotFmt>
      <c:pivotFmt>
        <c:idx val="44"/>
        <c:spPr>
          <a:solidFill>
            <a:schemeClr val="accent1"/>
          </a:solidFill>
          <a:ln>
            <a:noFill/>
          </a:ln>
          <a:effectLst>
            <a:outerShdw blurRad="63500" sx="102000" sy="102000" algn="ctr" rotWithShape="0">
              <a:prstClr val="black">
                <a:alpha val="20000"/>
              </a:prstClr>
            </a:outerShdw>
          </a:effectLst>
        </c:spPr>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fi-FI"/>
            </a:p>
          </c:txPr>
          <c:dLblPos val="outEnd"/>
          <c:showLegendKey val="0"/>
          <c:showVal val="0"/>
          <c:showCatName val="1"/>
          <c:showSerName val="0"/>
          <c:showPercent val="0"/>
          <c:showBubbleSize val="0"/>
          <c:extLst>
            <c:ext xmlns:c15="http://schemas.microsoft.com/office/drawing/2012/chart" uri="{CE6537A1-D6FC-4f65-9D91-7224C49458BB}"/>
          </c:extLst>
        </c:dLbl>
      </c:pivotFmt>
      <c:pivotFmt>
        <c:idx val="45"/>
        <c:spPr>
          <a:solidFill>
            <a:schemeClr val="accent1"/>
          </a:solidFill>
          <a:ln>
            <a:noFill/>
          </a:ln>
          <a:effectLst>
            <a:outerShdw blurRad="63500" sx="102000" sy="102000" algn="ctr" rotWithShape="0">
              <a:prstClr val="black">
                <a:alpha val="20000"/>
              </a:prstClr>
            </a:outerShdw>
          </a:effectLst>
        </c:spPr>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fi-FI"/>
            </a:p>
          </c:txPr>
          <c:dLblPos val="outEnd"/>
          <c:showLegendKey val="0"/>
          <c:showVal val="0"/>
          <c:showCatName val="1"/>
          <c:showSerName val="0"/>
          <c:showPercent val="0"/>
          <c:showBubbleSize val="0"/>
          <c:extLst>
            <c:ext xmlns:c15="http://schemas.microsoft.com/office/drawing/2012/chart" uri="{CE6537A1-D6FC-4f65-9D91-7224C49458BB}"/>
          </c:extLst>
        </c:dLbl>
      </c:pivotFmt>
      <c:pivotFmt>
        <c:idx val="46"/>
        <c:spPr>
          <a:solidFill>
            <a:schemeClr val="accent1"/>
          </a:solidFill>
          <a:ln>
            <a:noFill/>
          </a:ln>
          <a:effectLst>
            <a:outerShdw blurRad="63500" sx="102000" sy="102000" algn="ctr" rotWithShape="0">
              <a:prstClr val="black">
                <a:alpha val="20000"/>
              </a:prstClr>
            </a:outerShdw>
          </a:effectLst>
        </c:spPr>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fi-FI"/>
            </a:p>
          </c:txPr>
          <c:dLblPos val="outEnd"/>
          <c:showLegendKey val="0"/>
          <c:showVal val="0"/>
          <c:showCatName val="1"/>
          <c:showSerName val="0"/>
          <c:showPercent val="0"/>
          <c:showBubbleSize val="0"/>
          <c:extLst>
            <c:ext xmlns:c15="http://schemas.microsoft.com/office/drawing/2012/chart" uri="{CE6537A1-D6FC-4f65-9D91-7224C49458BB}"/>
          </c:extLst>
        </c:dLbl>
      </c:pivotFmt>
      <c:pivotFmt>
        <c:idx val="47"/>
        <c:spPr>
          <a:solidFill>
            <a:schemeClr val="accent1"/>
          </a:solidFill>
          <a:ln>
            <a:noFill/>
          </a:ln>
          <a:effectLst>
            <a:outerShdw blurRad="63500" sx="102000" sy="102000" algn="ctr" rotWithShape="0">
              <a:prstClr val="black">
                <a:alpha val="20000"/>
              </a:prstClr>
            </a:outerShdw>
          </a:effectLst>
        </c:spPr>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fi-FI"/>
            </a:p>
          </c:txPr>
          <c:dLblPos val="outEnd"/>
          <c:showLegendKey val="0"/>
          <c:showVal val="0"/>
          <c:showCatName val="1"/>
          <c:showSerName val="0"/>
          <c:showPercent val="0"/>
          <c:showBubbleSize val="0"/>
          <c:extLst>
            <c:ext xmlns:c15="http://schemas.microsoft.com/office/drawing/2012/chart" uri="{CE6537A1-D6FC-4f65-9D91-7224C49458BB}"/>
          </c:extLst>
        </c:dLbl>
      </c:pivotFmt>
      <c:pivotFmt>
        <c:idx val="48"/>
        <c:spPr>
          <a:solidFill>
            <a:schemeClr val="accent1"/>
          </a:solidFill>
          <a:ln>
            <a:noFill/>
          </a:ln>
          <a:effectLst>
            <a:outerShdw blurRad="63500" sx="102000" sy="102000" algn="ctr" rotWithShape="0">
              <a:prstClr val="black">
                <a:alpha val="20000"/>
              </a:prstClr>
            </a:outerShdw>
          </a:effectLst>
        </c:spPr>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fi-FI"/>
            </a:p>
          </c:txPr>
          <c:dLblPos val="outEnd"/>
          <c:showLegendKey val="0"/>
          <c:showVal val="0"/>
          <c:showCatName val="1"/>
          <c:showSerName val="0"/>
          <c:showPercent val="1"/>
          <c:showBubbleSize val="0"/>
          <c:extLst>
            <c:ext xmlns:c15="http://schemas.microsoft.com/office/drawing/2012/chart" uri="{CE6537A1-D6FC-4f65-9D91-7224C49458BB}"/>
          </c:extLst>
        </c:dLbl>
      </c:pivotFmt>
      <c:pivotFmt>
        <c:idx val="49"/>
        <c:spPr>
          <a:solidFill>
            <a:schemeClr val="accent1"/>
          </a:solidFill>
          <a:ln>
            <a:noFill/>
          </a:ln>
          <a:effectLst>
            <a:outerShdw blurRad="63500" sx="102000" sy="102000" algn="ctr" rotWithShape="0">
              <a:prstClr val="black">
                <a:alpha val="20000"/>
              </a:prstClr>
            </a:outerShdw>
          </a:effectLst>
        </c:spPr>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fi-FI"/>
            </a:p>
          </c:txPr>
          <c:dLblPos val="outEnd"/>
          <c:showLegendKey val="0"/>
          <c:showVal val="0"/>
          <c:showCatName val="1"/>
          <c:showSerName val="0"/>
          <c:showPercent val="1"/>
          <c:showBubbleSize val="0"/>
          <c:extLst>
            <c:ext xmlns:c15="http://schemas.microsoft.com/office/drawing/2012/chart" uri="{CE6537A1-D6FC-4f65-9D91-7224C49458BB}"/>
          </c:extLst>
        </c:dLbl>
      </c:pivotFmt>
      <c:pivotFmt>
        <c:idx val="50"/>
        <c:spPr>
          <a:solidFill>
            <a:schemeClr val="accent1"/>
          </a:solidFill>
          <a:ln>
            <a:noFill/>
          </a:ln>
          <a:effectLst>
            <a:outerShdw blurRad="63500" sx="102000" sy="102000" algn="ctr" rotWithShape="0">
              <a:prstClr val="black">
                <a:alpha val="20000"/>
              </a:prstClr>
            </a:outerShdw>
          </a:effectLst>
        </c:spPr>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fi-FI"/>
            </a:p>
          </c:txPr>
          <c:dLblPos val="outEnd"/>
          <c:showLegendKey val="0"/>
          <c:showVal val="0"/>
          <c:showCatName val="1"/>
          <c:showSerName val="0"/>
          <c:showPercent val="1"/>
          <c:showBubbleSize val="0"/>
          <c:extLst>
            <c:ext xmlns:c15="http://schemas.microsoft.com/office/drawing/2012/chart" uri="{CE6537A1-D6FC-4f65-9D91-7224C49458BB}"/>
          </c:extLst>
        </c:dLbl>
      </c:pivotFmt>
      <c:pivotFmt>
        <c:idx val="51"/>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fi-FI"/>
            </a:p>
          </c:txPr>
          <c:dLblPos val="outEnd"/>
          <c:showLegendKey val="0"/>
          <c:showVal val="0"/>
          <c:showCatName val="1"/>
          <c:showSerName val="0"/>
          <c:showPercent val="0"/>
          <c:showBubbleSize val="0"/>
          <c:extLst>
            <c:ext xmlns:c15="http://schemas.microsoft.com/office/drawing/2012/chart" uri="{CE6537A1-D6FC-4f65-9D91-7224C49458BB}">
              <c15:xForSave val="1"/>
            </c:ext>
          </c:extLst>
        </c:dLbl>
      </c:pivotFmt>
      <c:pivotFmt>
        <c:idx val="52"/>
        <c:spPr>
          <a:solidFill>
            <a:schemeClr val="accent1"/>
          </a:solidFill>
          <a:ln>
            <a:noFill/>
          </a:ln>
          <a:effectLst>
            <a:outerShdw blurRad="63500" sx="102000" sy="102000" algn="ctr" rotWithShape="0">
              <a:prstClr val="black">
                <a:alpha val="20000"/>
              </a:prstClr>
            </a:outerShdw>
          </a:effectLst>
        </c:spPr>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fi-FI"/>
            </a:p>
          </c:txPr>
          <c:dLblPos val="outEnd"/>
          <c:showLegendKey val="0"/>
          <c:showVal val="0"/>
          <c:showCatName val="1"/>
          <c:showSerName val="0"/>
          <c:showPercent val="1"/>
          <c:showBubbleSize val="0"/>
          <c:extLst>
            <c:ext xmlns:c15="http://schemas.microsoft.com/office/drawing/2012/chart" uri="{CE6537A1-D6FC-4f65-9D91-7224C49458BB}"/>
          </c:extLst>
        </c:dLbl>
      </c:pivotFmt>
    </c:pivotFmts>
    <c:plotArea>
      <c:layout/>
      <c:pieChart>
        <c:varyColors val="1"/>
        <c:ser>
          <c:idx val="0"/>
          <c:order val="0"/>
          <c:tx>
            <c:strRef>
              <c:f>'Kulut_%'!$B$7</c:f>
              <c:strCache>
                <c:ptCount val="1"/>
                <c:pt idx="0">
                  <c:v>Total</c:v>
                </c:pt>
              </c:strCache>
            </c:strRef>
          </c:tx>
          <c:dPt>
            <c:idx val="0"/>
            <c:bubble3D val="0"/>
            <c:spPr>
              <a:solidFill>
                <a:schemeClr val="accent1"/>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1-D056-46D7-8360-20BA68D20B26}"/>
              </c:ext>
            </c:extLst>
          </c:dPt>
          <c:dPt>
            <c:idx val="1"/>
            <c:bubble3D val="0"/>
            <c:spPr>
              <a:solidFill>
                <a:schemeClr val="accent2"/>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3-D056-46D7-8360-20BA68D20B26}"/>
              </c:ext>
            </c:extLst>
          </c:dPt>
          <c:dPt>
            <c:idx val="2"/>
            <c:bubble3D val="0"/>
            <c:spPr>
              <a:solidFill>
                <a:schemeClr val="accent3"/>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5-D056-46D7-8360-20BA68D20B26}"/>
              </c:ext>
            </c:extLst>
          </c:dPt>
          <c:dPt>
            <c:idx val="3"/>
            <c:bubble3D val="0"/>
            <c:spPr>
              <a:solidFill>
                <a:schemeClr val="accent4"/>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7-D056-46D7-8360-20BA68D20B26}"/>
              </c:ext>
            </c:extLst>
          </c:dPt>
          <c:dPt>
            <c:idx val="4"/>
            <c:bubble3D val="0"/>
            <c:spPr>
              <a:solidFill>
                <a:schemeClr val="accent5"/>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9-D056-46D7-8360-20BA68D20B26}"/>
              </c:ext>
            </c:extLst>
          </c:dPt>
          <c:dPt>
            <c:idx val="5"/>
            <c:bubble3D val="0"/>
            <c:spPr>
              <a:solidFill>
                <a:schemeClr val="accent6"/>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B-D056-46D7-8360-20BA68D20B26}"/>
              </c:ext>
            </c:extLst>
          </c:dPt>
          <c:dPt>
            <c:idx val="6"/>
            <c:bubble3D val="0"/>
            <c:spPr>
              <a:solidFill>
                <a:schemeClr val="accent1">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D-D056-46D7-8360-20BA68D20B26}"/>
              </c:ext>
            </c:extLst>
          </c:dPt>
          <c:dLbls>
            <c:dLbl>
              <c:idx val="0"/>
              <c:dLblPos val="outEnd"/>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056-46D7-8360-20BA68D20B26}"/>
                </c:ext>
              </c:extLst>
            </c:dLbl>
            <c:dLbl>
              <c:idx val="1"/>
              <c:dLblPos val="outEnd"/>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D056-46D7-8360-20BA68D20B26}"/>
                </c:ext>
              </c:extLst>
            </c:dLbl>
            <c:dLbl>
              <c:idx val="2"/>
              <c:dLblPos val="outEnd"/>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D056-46D7-8360-20BA68D20B26}"/>
                </c:ext>
              </c:extLst>
            </c:dLbl>
            <c:dLbl>
              <c:idx val="3"/>
              <c:dLblPos val="outEnd"/>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D056-46D7-8360-20BA68D20B26}"/>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fi-FI"/>
              </a:p>
            </c:txPr>
            <c:showLegendKey val="0"/>
            <c:showVal val="0"/>
            <c:showCatName val="0"/>
            <c:showSerName val="0"/>
            <c:showPercent val="0"/>
            <c:showBubbleSize val="0"/>
            <c:extLst>
              <c:ext xmlns:c15="http://schemas.microsoft.com/office/drawing/2012/chart" uri="{CE6537A1-D6FC-4f65-9D91-7224C49458BB}"/>
            </c:extLst>
          </c:dLbls>
          <c:cat>
            <c:strRef>
              <c:f>'Kulut_%'!$A$8:$A$12</c:f>
              <c:strCache>
                <c:ptCount val="4"/>
                <c:pt idx="0">
                  <c:v>Asuminen</c:v>
                </c:pt>
                <c:pt idx="1">
                  <c:v>Ravintolat</c:v>
                </c:pt>
                <c:pt idx="2">
                  <c:v>Ruoka</c:v>
                </c:pt>
                <c:pt idx="3">
                  <c:v>Tarvikkeet</c:v>
                </c:pt>
              </c:strCache>
            </c:strRef>
          </c:cat>
          <c:val>
            <c:numRef>
              <c:f>'Kulut_%'!$B$8:$B$12</c:f>
              <c:numCache>
                <c:formatCode>#,##0</c:formatCode>
                <c:ptCount val="4"/>
                <c:pt idx="0">
                  <c:v>163.13000000000002</c:v>
                </c:pt>
                <c:pt idx="1">
                  <c:v>687.40190000000007</c:v>
                </c:pt>
                <c:pt idx="2">
                  <c:v>955.68140000000005</c:v>
                </c:pt>
                <c:pt idx="3">
                  <c:v>1212.0465000000002</c:v>
                </c:pt>
              </c:numCache>
            </c:numRef>
          </c:val>
          <c:extLst>
            <c:ext xmlns:c16="http://schemas.microsoft.com/office/drawing/2014/chart" uri="{C3380CC4-5D6E-409C-BE32-E72D297353CC}">
              <c16:uniqueId val="{0000000E-D056-46D7-8360-20BA68D20B26}"/>
            </c:ext>
          </c:extLst>
        </c:ser>
        <c:dLbls>
          <c:dLblPos val="outEnd"/>
          <c:showLegendKey val="0"/>
          <c:showVal val="0"/>
          <c:showCatName val="1"/>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i-FI"/>
    </a:p>
  </c:txPr>
  <c:printSettings>
    <c:headerFooter/>
    <c:pageMargins b="0.75" l="0.7" r="0.7" t="0.75" header="0.3" footer="0.3"/>
    <c:pageSetup/>
  </c:printSettings>
  <c:extLst>
    <c:ext xmlns:c14="http://schemas.microsoft.com/office/drawing/2007/8/2/chart" uri="{781A3756-C4B2-4CAC-9D66-4F8BD8637D16}">
      <c14:pivotOptions>
        <c14:dropZoneFilter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[Taloudenseuranta-tilitapahtumat.xlsx]Kulut!Kulut_KK</c:name>
    <c:fmtId val="3"/>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i-FI" sz="1800" b="1"/>
              <a:t>KULUT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i-FI"/>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pivotFmt>
      <c:pivotFmt>
        <c:idx val="6"/>
        <c:spPr>
          <a:solidFill>
            <a:schemeClr val="accent1"/>
          </a:solidFill>
          <a:ln>
            <a:noFill/>
          </a:ln>
          <a:effectLst/>
        </c:spPr>
        <c:marker>
          <c:symbol val="none"/>
        </c:marker>
      </c:pivotFmt>
      <c:pivotFmt>
        <c:idx val="7"/>
        <c:spPr>
          <a:solidFill>
            <a:schemeClr val="accent1"/>
          </a:solidFill>
          <a:ln>
            <a:noFill/>
          </a:ln>
          <a:effectLst/>
        </c:spPr>
        <c:marker>
          <c:symbol val="none"/>
        </c:marker>
      </c:pivotFmt>
      <c:pivotFmt>
        <c:idx val="8"/>
        <c:spPr>
          <a:solidFill>
            <a:schemeClr val="accent1"/>
          </a:solidFill>
          <a:ln>
            <a:noFill/>
          </a:ln>
          <a:effectLst/>
        </c:spPr>
        <c:marker>
          <c:symbol val="none"/>
        </c:marker>
      </c:pivotFmt>
      <c:pivotFmt>
        <c:idx val="9"/>
        <c:spPr>
          <a:solidFill>
            <a:schemeClr val="accent1"/>
          </a:solidFill>
          <a:ln>
            <a:noFill/>
          </a:ln>
          <a:effectLst/>
        </c:spPr>
        <c:marker>
          <c:symbol val="none"/>
        </c:marker>
      </c:pivotFmt>
      <c:pivotFmt>
        <c:idx val="10"/>
        <c:spPr>
          <a:solidFill>
            <a:schemeClr val="accent1"/>
          </a:solidFill>
          <a:ln>
            <a:noFill/>
          </a:ln>
          <a:effectLst/>
        </c:spPr>
        <c:marker>
          <c:symbol val="none"/>
        </c:marker>
      </c:pivotFmt>
      <c:pivotFmt>
        <c:idx val="11"/>
        <c:spPr>
          <a:solidFill>
            <a:schemeClr val="accent1"/>
          </a:solidFill>
          <a:ln>
            <a:noFill/>
          </a:ln>
          <a:effectLst/>
        </c:spPr>
        <c:marker>
          <c:symbol val="none"/>
        </c:marker>
      </c:pivotFmt>
      <c:pivotFmt>
        <c:idx val="12"/>
        <c:spPr>
          <a:solidFill>
            <a:schemeClr val="accent1"/>
          </a:solidFill>
          <a:ln>
            <a:noFill/>
          </a:ln>
          <a:effectLst/>
        </c:spPr>
        <c:marker>
          <c:symbol val="none"/>
        </c:marker>
      </c:pivotFmt>
      <c:pivotFmt>
        <c:idx val="13"/>
        <c:spPr>
          <a:solidFill>
            <a:schemeClr val="accent1"/>
          </a:solidFill>
          <a:ln>
            <a:noFill/>
          </a:ln>
          <a:effectLst/>
        </c:spPr>
        <c:marker>
          <c:symbol val="none"/>
        </c:marker>
      </c:pivotFmt>
      <c:pivotFmt>
        <c:idx val="14"/>
        <c:spPr>
          <a:solidFill>
            <a:schemeClr val="accent1"/>
          </a:solidFill>
          <a:ln>
            <a:noFill/>
          </a:ln>
          <a:effectLst/>
        </c:spPr>
        <c:marker>
          <c:symbol val="none"/>
        </c:marker>
      </c:pivotFmt>
      <c:pivotFmt>
        <c:idx val="15"/>
        <c:spPr>
          <a:solidFill>
            <a:schemeClr val="accent1"/>
          </a:solidFill>
          <a:ln>
            <a:noFill/>
          </a:ln>
          <a:effectLst/>
        </c:spPr>
        <c:marker>
          <c:symbol val="none"/>
        </c:marker>
      </c:pivotFmt>
      <c:pivotFmt>
        <c:idx val="16"/>
        <c:spPr>
          <a:solidFill>
            <a:schemeClr val="accent1"/>
          </a:solidFill>
          <a:ln>
            <a:noFill/>
          </a:ln>
          <a:effectLst/>
        </c:spPr>
        <c:marker>
          <c:symbol val="none"/>
        </c:marker>
      </c:pivotFmt>
      <c:pivotFmt>
        <c:idx val="17"/>
        <c:spPr>
          <a:solidFill>
            <a:schemeClr val="accent1"/>
          </a:solidFill>
          <a:ln>
            <a:noFill/>
          </a:ln>
          <a:effectLst/>
        </c:spPr>
        <c:marker>
          <c:symbol val="none"/>
        </c:marker>
      </c:pivotFmt>
      <c:pivotFmt>
        <c:idx val="18"/>
        <c:spPr>
          <a:solidFill>
            <a:schemeClr val="accent1"/>
          </a:solidFill>
          <a:ln>
            <a:noFill/>
          </a:ln>
          <a:effectLst/>
        </c:spPr>
        <c:marker>
          <c:symbol val="none"/>
        </c:marker>
      </c:pivotFmt>
      <c:pivotFmt>
        <c:idx val="19"/>
        <c:spPr>
          <a:solidFill>
            <a:schemeClr val="accent1"/>
          </a:solidFill>
          <a:ln>
            <a:noFill/>
          </a:ln>
          <a:effectLst/>
        </c:spPr>
        <c:marker>
          <c:symbol val="none"/>
        </c:marker>
      </c:pivotFmt>
      <c:pivotFmt>
        <c:idx val="2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i-FI"/>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i-FI"/>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i-FI"/>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i-FI"/>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4"/>
        <c:spPr>
          <a:solidFill>
            <a:schemeClr val="accent1"/>
          </a:solidFill>
          <a:ln>
            <a:noFill/>
          </a:ln>
          <a:effectLst/>
        </c:spPr>
        <c:marker>
          <c:symbol val="none"/>
        </c:marker>
      </c:pivotFmt>
    </c:pivotFmts>
    <c:plotArea>
      <c:layout/>
      <c:barChart>
        <c:barDir val="bar"/>
        <c:grouping val="clustered"/>
        <c:varyColors val="0"/>
        <c:ser>
          <c:idx val="0"/>
          <c:order val="0"/>
          <c:tx>
            <c:strRef>
              <c:f>Kulut!$B$7:$B$9</c:f>
              <c:strCache>
                <c:ptCount val="1"/>
                <c:pt idx="0">
                  <c:v>2017 - helmi</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i-FI"/>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Kulut!$A$10:$A$14</c:f>
              <c:strCache>
                <c:ptCount val="4"/>
                <c:pt idx="0">
                  <c:v>Asuminen</c:v>
                </c:pt>
                <c:pt idx="1">
                  <c:v>Ravintolat</c:v>
                </c:pt>
                <c:pt idx="2">
                  <c:v>Ruoka</c:v>
                </c:pt>
                <c:pt idx="3">
                  <c:v>Tarvikkeet</c:v>
                </c:pt>
              </c:strCache>
            </c:strRef>
          </c:cat>
          <c:val>
            <c:numRef>
              <c:f>Kulut!$B$10:$B$14</c:f>
              <c:numCache>
                <c:formatCode>#,##0</c:formatCode>
                <c:ptCount val="4"/>
                <c:pt idx="0">
                  <c:v>45.892000000000003</c:v>
                </c:pt>
                <c:pt idx="1">
                  <c:v>220.7182</c:v>
                </c:pt>
                <c:pt idx="2">
                  <c:v>309.22180000000003</c:v>
                </c:pt>
                <c:pt idx="3">
                  <c:v>428.52210000000002</c:v>
                </c:pt>
              </c:numCache>
            </c:numRef>
          </c:val>
          <c:extLst>
            <c:ext xmlns:c16="http://schemas.microsoft.com/office/drawing/2014/chart" uri="{C3380CC4-5D6E-409C-BE32-E72D297353CC}">
              <c16:uniqueId val="{00000000-7857-4239-A9C1-CC43AFBD456D}"/>
            </c:ext>
          </c:extLst>
        </c:ser>
        <c:ser>
          <c:idx val="1"/>
          <c:order val="1"/>
          <c:tx>
            <c:strRef>
              <c:f>Kulut!$C$7:$C$9</c:f>
              <c:strCache>
                <c:ptCount val="1"/>
                <c:pt idx="0">
                  <c:v>2017 - maalis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i-FI"/>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Kulut!$A$10:$A$14</c:f>
              <c:strCache>
                <c:ptCount val="4"/>
                <c:pt idx="0">
                  <c:v>Asuminen</c:v>
                </c:pt>
                <c:pt idx="1">
                  <c:v>Ravintolat</c:v>
                </c:pt>
                <c:pt idx="2">
                  <c:v>Ruoka</c:v>
                </c:pt>
                <c:pt idx="3">
                  <c:v>Tarvikkeet</c:v>
                </c:pt>
              </c:strCache>
            </c:strRef>
          </c:cat>
          <c:val>
            <c:numRef>
              <c:f>Kulut!$C$10:$C$14</c:f>
              <c:numCache>
                <c:formatCode>#,##0</c:formatCode>
                <c:ptCount val="4"/>
                <c:pt idx="0">
                  <c:v>59.62</c:v>
                </c:pt>
                <c:pt idx="1">
                  <c:v>225.571</c:v>
                </c:pt>
                <c:pt idx="2">
                  <c:v>333.9674</c:v>
                </c:pt>
                <c:pt idx="3">
                  <c:v>361.79520000000002</c:v>
                </c:pt>
              </c:numCache>
            </c:numRef>
          </c:val>
          <c:extLst>
            <c:ext xmlns:c16="http://schemas.microsoft.com/office/drawing/2014/chart" uri="{C3380CC4-5D6E-409C-BE32-E72D297353CC}">
              <c16:uniqueId val="{00000009-948F-43C6-ADEF-4957966B0439}"/>
            </c:ext>
          </c:extLst>
        </c:ser>
        <c:ser>
          <c:idx val="2"/>
          <c:order val="2"/>
          <c:tx>
            <c:strRef>
              <c:f>Kulut!$D$7:$D$9</c:f>
              <c:strCache>
                <c:ptCount val="1"/>
                <c:pt idx="0">
                  <c:v>2017 - huhti</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i-FI"/>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Kulut!$A$10:$A$14</c:f>
              <c:strCache>
                <c:ptCount val="4"/>
                <c:pt idx="0">
                  <c:v>Asuminen</c:v>
                </c:pt>
                <c:pt idx="1">
                  <c:v>Ravintolat</c:v>
                </c:pt>
                <c:pt idx="2">
                  <c:v>Ruoka</c:v>
                </c:pt>
                <c:pt idx="3">
                  <c:v>Tarvikkeet</c:v>
                </c:pt>
              </c:strCache>
            </c:strRef>
          </c:cat>
          <c:val>
            <c:numRef>
              <c:f>Kulut!$D$10:$D$14</c:f>
              <c:numCache>
                <c:formatCode>#,##0</c:formatCode>
                <c:ptCount val="4"/>
                <c:pt idx="0">
                  <c:v>57.617999999999995</c:v>
                </c:pt>
                <c:pt idx="1">
                  <c:v>241.11270000000005</c:v>
                </c:pt>
                <c:pt idx="2">
                  <c:v>312.49220000000003</c:v>
                </c:pt>
                <c:pt idx="3">
                  <c:v>421.72920000000005</c:v>
                </c:pt>
              </c:numCache>
            </c:numRef>
          </c:val>
          <c:extLst>
            <c:ext xmlns:c16="http://schemas.microsoft.com/office/drawing/2014/chart" uri="{C3380CC4-5D6E-409C-BE32-E72D297353CC}">
              <c16:uniqueId val="{0000000A-948F-43C6-ADEF-4957966B0439}"/>
            </c:ext>
          </c:extLst>
        </c:ser>
        <c:dLbls>
          <c:dLblPos val="outEnd"/>
          <c:showLegendKey val="0"/>
          <c:showVal val="1"/>
          <c:showCatName val="0"/>
          <c:showSerName val="0"/>
          <c:showPercent val="0"/>
          <c:showBubbleSize val="0"/>
        </c:dLbls>
        <c:gapWidth val="219"/>
        <c:axId val="512138336"/>
        <c:axId val="512133744"/>
      </c:barChart>
      <c:catAx>
        <c:axId val="51213833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i-FI"/>
          </a:p>
        </c:txPr>
        <c:crossAx val="512133744"/>
        <c:crosses val="autoZero"/>
        <c:auto val="1"/>
        <c:lblAlgn val="ctr"/>
        <c:lblOffset val="100"/>
        <c:noMultiLvlLbl val="0"/>
      </c:catAx>
      <c:valAx>
        <c:axId val="512133744"/>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i-FI"/>
          </a:p>
        </c:txPr>
        <c:crossAx val="512138336"/>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i-F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i-FI"/>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[Taloudenseuranta-tilitapahtumat.xlsx]Sijoitukset!Uudet_sijoitukset</c:name>
    <c:fmtId val="2"/>
  </c:pivotSource>
  <c:chart>
    <c:title>
      <c:tx>
        <c:rich>
          <a:bodyPr rot="0" spcFirstLastPara="1" vertOverflow="ellipsis" vert="horz" wrap="square" anchor="ctr" anchorCtr="1"/>
          <a:lstStyle/>
          <a:p>
            <a:pPr>
              <a:defRPr sz="1800" b="1" i="0" u="none" strike="noStrike" kern="1200" cap="all" spc="50" baseline="0">
                <a:solidFill>
                  <a:schemeClr val="tx1">
                    <a:lumMod val="65000"/>
                    <a:lumOff val="35000"/>
                  </a:schemeClr>
                </a:solidFill>
                <a:latin typeface="+mn-lt"/>
                <a:ea typeface="+mn-ea"/>
                <a:cs typeface="+mn-cs"/>
              </a:defRPr>
            </a:pPr>
            <a:r>
              <a:rPr lang="fi-FI"/>
              <a:t>UUDET</a:t>
            </a:r>
            <a:r>
              <a:rPr lang="fi-FI" baseline="0"/>
              <a:t> SIJOITUKSET</a:t>
            </a:r>
            <a:endParaRPr lang="fi-FI"/>
          </a:p>
        </c:rich>
      </c:tx>
      <c:overlay val="0"/>
      <c:spPr>
        <a:noFill/>
        <a:ln>
          <a:noFill/>
        </a:ln>
        <a:effectLst/>
      </c:spPr>
      <c:txPr>
        <a:bodyPr rot="0" spcFirstLastPara="1" vertOverflow="ellipsis" vert="horz" wrap="square" anchor="ctr" anchorCtr="1"/>
        <a:lstStyle/>
        <a:p>
          <a:pPr>
            <a:defRPr sz="1800" b="1" i="0" u="none" strike="noStrike" kern="1200" cap="all" spc="50" baseline="0">
              <a:solidFill>
                <a:schemeClr val="tx1">
                  <a:lumMod val="65000"/>
                  <a:lumOff val="35000"/>
                </a:schemeClr>
              </a:solidFill>
              <a:latin typeface="+mn-lt"/>
              <a:ea typeface="+mn-ea"/>
              <a:cs typeface="+mn-cs"/>
            </a:defRPr>
          </a:pPr>
          <a:endParaRPr lang="fi-FI"/>
        </a:p>
      </c:txPr>
    </c:title>
    <c:autoTitleDeleted val="0"/>
    <c:pivotFmts>
      <c:pivotFmt>
        <c:idx val="0"/>
      </c:pivotFmt>
      <c:pivotFmt>
        <c:idx val="1"/>
      </c:pivotFmt>
      <c:pivotFmt>
        <c:idx val="2"/>
      </c:pivotFmt>
      <c:pivotFmt>
        <c:idx val="3"/>
      </c:pivotFmt>
      <c:pivotFmt>
        <c:idx val="4"/>
        <c:spPr>
          <a:solidFill>
            <a:schemeClr val="accent1">
              <a:alpha val="70000"/>
            </a:schemeClr>
          </a:solidFill>
          <a:ln>
            <a:noFill/>
          </a:ln>
          <a:effectLst/>
        </c:spPr>
        <c:marker>
          <c:symbol val="circle"/>
          <c:size val="6"/>
          <c:spPr>
            <a:gradFill>
              <a:gsLst>
                <a:gs pos="0">
                  <a:schemeClr val="accent1"/>
                </a:gs>
                <a:gs pos="46000">
                  <a:schemeClr val="accent1"/>
                </a:gs>
                <a:gs pos="100000">
                  <a:schemeClr val="accent1">
                    <a:lumMod val="20000"/>
                    <a:lumOff val="80000"/>
                    <a:alpha val="0"/>
                  </a:schemeClr>
                </a:gs>
              </a:gsLst>
              <a:path path="circle">
                <a:fillToRect l="50000" t="-80000" r="50000" b="180000"/>
              </a:path>
            </a:gradFill>
            <a:ln w="9525" cap="flat" cmpd="sng" algn="ctr">
              <a:solidFill>
                <a:schemeClr val="accent1">
                  <a:shade val="95000"/>
                </a:schemeClr>
              </a:solidFill>
              <a:round/>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i-FI"/>
            </a:p>
          </c:txPr>
          <c:showLegendKey val="0"/>
          <c:showVal val="1"/>
          <c:showCatName val="0"/>
          <c:showSerName val="0"/>
          <c:showPercent val="0"/>
          <c:showBubbleSize val="0"/>
          <c:extLst>
            <c:ext xmlns:c15="http://schemas.microsoft.com/office/drawing/2012/chart" uri="{CE6537A1-D6FC-4f65-9D91-7224C49458BB}"/>
          </c:extLst>
        </c:dLbl>
      </c:pivotFmt>
      <c:pivotFmt>
        <c:idx val="5"/>
        <c:spPr>
          <a:solidFill>
            <a:schemeClr val="accent1">
              <a:alpha val="70000"/>
            </a:schemeClr>
          </a:solidFill>
          <a:ln>
            <a:noFill/>
          </a:ln>
          <a:effectLst/>
        </c:spPr>
        <c:marker>
          <c:symbol val="circle"/>
          <c:size val="6"/>
          <c:spPr>
            <a:gradFill>
              <a:gsLst>
                <a:gs pos="0">
                  <a:schemeClr val="accent2"/>
                </a:gs>
                <a:gs pos="46000">
                  <a:schemeClr val="accent2"/>
                </a:gs>
                <a:gs pos="100000">
                  <a:schemeClr val="accent2">
                    <a:lumMod val="20000"/>
                    <a:lumOff val="80000"/>
                    <a:alpha val="0"/>
                  </a:schemeClr>
                </a:gs>
              </a:gsLst>
              <a:path path="circle">
                <a:fillToRect l="50000" t="-80000" r="50000" b="180000"/>
              </a:path>
            </a:gradFill>
            <a:ln w="9525" cap="flat" cmpd="sng" algn="ctr">
              <a:solidFill>
                <a:schemeClr val="accent2">
                  <a:shade val="95000"/>
                </a:schemeClr>
              </a:solidFill>
              <a:round/>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i-FI"/>
            </a:p>
          </c:txPr>
          <c:showLegendKey val="0"/>
          <c:showVal val="1"/>
          <c:showCatName val="0"/>
          <c:showSerName val="0"/>
          <c:showPercent val="0"/>
          <c:showBubbleSize val="0"/>
          <c:extLst>
            <c:ext xmlns:c15="http://schemas.microsoft.com/office/drawing/2012/chart" uri="{CE6537A1-D6FC-4f65-9D91-7224C49458BB}"/>
          </c:extLst>
        </c:dLbl>
      </c:pivotFmt>
      <c:pivotFmt>
        <c:idx val="6"/>
        <c:spPr>
          <a:solidFill>
            <a:schemeClr val="accent1">
              <a:alpha val="7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i-FI"/>
            </a:p>
          </c:txPr>
          <c:showLegendKey val="0"/>
          <c:showVal val="1"/>
          <c:showCatName val="0"/>
          <c:showSerName val="0"/>
          <c:showPercent val="0"/>
          <c:showBubbleSize val="0"/>
          <c:extLst>
            <c:ext xmlns:c15="http://schemas.microsoft.com/office/drawing/2012/chart" uri="{CE6537A1-D6FC-4f65-9D91-7224C49458BB}"/>
          </c:extLst>
        </c:dLbl>
      </c:pivotFmt>
      <c:pivotFmt>
        <c:idx val="7"/>
        <c:spPr>
          <a:solidFill>
            <a:schemeClr val="accent1">
              <a:alpha val="7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i-FI"/>
            </a:p>
          </c:txPr>
          <c:showLegendKey val="0"/>
          <c:showVal val="1"/>
          <c:showCatName val="0"/>
          <c:showSerName val="0"/>
          <c:showPercent val="0"/>
          <c:showBubbleSize val="0"/>
          <c:extLst>
            <c:ext xmlns:c15="http://schemas.microsoft.com/office/drawing/2012/chart" uri="{CE6537A1-D6FC-4f65-9D91-7224C49458BB}"/>
          </c:extLst>
        </c:dLbl>
      </c:pivotFmt>
      <c:pivotFmt>
        <c:idx val="8"/>
        <c:spPr>
          <a:solidFill>
            <a:schemeClr val="accent1">
              <a:alpha val="7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i-FI"/>
            </a:p>
          </c:txPr>
          <c:showLegendKey val="0"/>
          <c:showVal val="1"/>
          <c:showCatName val="0"/>
          <c:showSerName val="0"/>
          <c:showPercent val="0"/>
          <c:showBubbleSize val="0"/>
          <c:extLst>
            <c:ext xmlns:c15="http://schemas.microsoft.com/office/drawing/2012/chart" uri="{CE6537A1-D6FC-4f65-9D91-7224C49458BB}"/>
          </c:extLst>
        </c:dLbl>
      </c:pivotFmt>
      <c:pivotFmt>
        <c:idx val="9"/>
        <c:spPr>
          <a:solidFill>
            <a:schemeClr val="accent1">
              <a:alpha val="7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i-FI"/>
            </a:p>
          </c:txPr>
          <c:showLegendKey val="0"/>
          <c:showVal val="1"/>
          <c:showCatName val="0"/>
          <c:showSerName val="0"/>
          <c:showPercent val="0"/>
          <c:showBubbleSize val="0"/>
          <c:extLst>
            <c:ext xmlns:c15="http://schemas.microsoft.com/office/drawing/2012/chart" uri="{CE6537A1-D6FC-4f65-9D91-7224C49458BB}"/>
          </c:extLst>
        </c:dLbl>
      </c:pivotFmt>
      <c:pivotFmt>
        <c:idx val="10"/>
        <c:spPr>
          <a:solidFill>
            <a:schemeClr val="accent1">
              <a:alpha val="70000"/>
            </a:schemeClr>
          </a:solidFill>
          <a:ln>
            <a:noFill/>
          </a:ln>
          <a:effectLst/>
        </c:spPr>
        <c:marker>
          <c:symbol val="none"/>
        </c:marker>
      </c:pivotFmt>
      <c:pivotFmt>
        <c:idx val="11"/>
        <c:spPr>
          <a:solidFill>
            <a:schemeClr val="accent1">
              <a:alpha val="7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i-FI"/>
            </a:p>
          </c:txPr>
          <c:showLegendKey val="0"/>
          <c:showVal val="1"/>
          <c:showCatName val="0"/>
          <c:showSerName val="0"/>
          <c:showPercent val="0"/>
          <c:showBubbleSize val="0"/>
          <c:extLst>
            <c:ext xmlns:c15="http://schemas.microsoft.com/office/drawing/2012/chart" uri="{CE6537A1-D6FC-4f65-9D91-7224C49458BB}"/>
          </c:extLst>
        </c:dLbl>
      </c:pivotFmt>
      <c:pivotFmt>
        <c:idx val="12"/>
        <c:spPr>
          <a:solidFill>
            <a:schemeClr val="accent1">
              <a:alpha val="7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i-FI"/>
            </a:p>
          </c:txPr>
          <c:showLegendKey val="0"/>
          <c:showVal val="1"/>
          <c:showCatName val="0"/>
          <c:showSerName val="0"/>
          <c:showPercent val="0"/>
          <c:showBubbleSize val="0"/>
          <c:extLst>
            <c:ext xmlns:c15="http://schemas.microsoft.com/office/drawing/2012/chart" uri="{CE6537A1-D6FC-4f65-9D91-7224C49458BB}"/>
          </c:extLst>
        </c:dLbl>
      </c:pivotFmt>
      <c:pivotFmt>
        <c:idx val="13"/>
        <c:spPr>
          <a:solidFill>
            <a:schemeClr val="accent1">
              <a:alpha val="7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i-FI"/>
            </a:p>
          </c:txPr>
          <c:showLegendKey val="0"/>
          <c:showVal val="1"/>
          <c:showCatName val="0"/>
          <c:showSerName val="0"/>
          <c:showPercent val="0"/>
          <c:showBubbleSize val="0"/>
          <c:extLst>
            <c:ext xmlns:c15="http://schemas.microsoft.com/office/drawing/2012/chart" uri="{CE6537A1-D6FC-4f65-9D91-7224C49458BB}"/>
          </c:extLst>
        </c:dLbl>
      </c:pivotFmt>
      <c:pivotFmt>
        <c:idx val="14"/>
        <c:spPr>
          <a:solidFill>
            <a:schemeClr val="accent1">
              <a:alpha val="7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i-FI"/>
            </a:p>
          </c:txPr>
          <c:showLegendKey val="0"/>
          <c:showVal val="1"/>
          <c:showCatName val="0"/>
          <c:showSerName val="0"/>
          <c:showPercent val="0"/>
          <c:showBubbleSize val="0"/>
          <c:extLst>
            <c:ext xmlns:c15="http://schemas.microsoft.com/office/drawing/2012/chart" uri="{CE6537A1-D6FC-4f65-9D91-7224C49458BB}"/>
          </c:extLst>
        </c:dLbl>
      </c:pivotFmt>
      <c:pivotFmt>
        <c:idx val="15"/>
        <c:spPr>
          <a:solidFill>
            <a:schemeClr val="accent1">
              <a:alpha val="7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i-FI"/>
            </a:p>
          </c:txP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stacked"/>
        <c:varyColors val="0"/>
        <c:ser>
          <c:idx val="0"/>
          <c:order val="0"/>
          <c:tx>
            <c:strRef>
              <c:f>Sijoitukset!$B$7:$B$9</c:f>
              <c:strCache>
                <c:ptCount val="1"/>
                <c:pt idx="0">
                  <c:v>Sijoitukset - Seligson</c:v>
                </c:pt>
              </c:strCache>
            </c:strRef>
          </c:tx>
          <c:spPr>
            <a:solidFill>
              <a:schemeClr val="accent1">
                <a:alpha val="7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i-FI"/>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multiLvlStrRef>
              <c:f>Sijoitukset!$A$10:$A$14</c:f>
              <c:multiLvlStrCache>
                <c:ptCount val="3"/>
                <c:lvl>
                  <c:pt idx="0">
                    <c:v>helmi</c:v>
                  </c:pt>
                  <c:pt idx="1">
                    <c:v>maalis</c:v>
                  </c:pt>
                  <c:pt idx="2">
                    <c:v>huhti</c:v>
                  </c:pt>
                </c:lvl>
                <c:lvl>
                  <c:pt idx="0">
                    <c:v>2017</c:v>
                  </c:pt>
                </c:lvl>
              </c:multiLvlStrCache>
            </c:multiLvlStrRef>
          </c:cat>
          <c:val>
            <c:numRef>
              <c:f>Sijoitukset!$B$10:$B$14</c:f>
              <c:numCache>
                <c:formatCode>General</c:formatCode>
                <c:ptCount val="3"/>
                <c:pt idx="0">
                  <c:v>585</c:v>
                </c:pt>
                <c:pt idx="1">
                  <c:v>405</c:v>
                </c:pt>
                <c:pt idx="2">
                  <c:v>490</c:v>
                </c:pt>
              </c:numCache>
            </c:numRef>
          </c:val>
          <c:extLst>
            <c:ext xmlns:c16="http://schemas.microsoft.com/office/drawing/2014/chart" uri="{C3380CC4-5D6E-409C-BE32-E72D297353CC}">
              <c16:uniqueId val="{00000000-E33C-4CA9-9C4F-B0AF8891934A}"/>
            </c:ext>
          </c:extLst>
        </c:ser>
        <c:ser>
          <c:idx val="1"/>
          <c:order val="1"/>
          <c:tx>
            <c:strRef>
              <c:f>Sijoitukset!$C$7:$C$9</c:f>
              <c:strCache>
                <c:ptCount val="1"/>
                <c:pt idx="0">
                  <c:v>Sijoitukset - Nordnet</c:v>
                </c:pt>
              </c:strCache>
            </c:strRef>
          </c:tx>
          <c:spPr>
            <a:solidFill>
              <a:schemeClr val="accent2">
                <a:alpha val="7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i-FI"/>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multiLvlStrRef>
              <c:f>Sijoitukset!$A$10:$A$14</c:f>
              <c:multiLvlStrCache>
                <c:ptCount val="3"/>
                <c:lvl>
                  <c:pt idx="0">
                    <c:v>helmi</c:v>
                  </c:pt>
                  <c:pt idx="1">
                    <c:v>maalis</c:v>
                  </c:pt>
                  <c:pt idx="2">
                    <c:v>huhti</c:v>
                  </c:pt>
                </c:lvl>
                <c:lvl>
                  <c:pt idx="0">
                    <c:v>2017</c:v>
                  </c:pt>
                </c:lvl>
              </c:multiLvlStrCache>
            </c:multiLvlStrRef>
          </c:cat>
          <c:val>
            <c:numRef>
              <c:f>Sijoitukset!$C$10:$C$14</c:f>
              <c:numCache>
                <c:formatCode>General</c:formatCode>
                <c:ptCount val="3"/>
                <c:pt idx="0">
                  <c:v>755</c:v>
                </c:pt>
                <c:pt idx="1">
                  <c:v>682.5</c:v>
                </c:pt>
                <c:pt idx="2">
                  <c:v>740</c:v>
                </c:pt>
              </c:numCache>
            </c:numRef>
          </c:val>
          <c:extLst>
            <c:ext xmlns:c16="http://schemas.microsoft.com/office/drawing/2014/chart" uri="{C3380CC4-5D6E-409C-BE32-E72D297353CC}">
              <c16:uniqueId val="{00000004-FF50-4054-A1E4-CB1DFF6433AF}"/>
            </c:ext>
          </c:extLst>
        </c:ser>
        <c:dLbls>
          <c:showLegendKey val="0"/>
          <c:showVal val="1"/>
          <c:showCatName val="0"/>
          <c:showSerName val="0"/>
          <c:showPercent val="0"/>
          <c:showBubbleSize val="0"/>
        </c:dLbls>
        <c:gapWidth val="50"/>
        <c:overlap val="100"/>
        <c:axId val="513292296"/>
        <c:axId val="513293280"/>
      </c:barChart>
      <c:catAx>
        <c:axId val="513292296"/>
        <c:scaling>
          <c:orientation val="minMax"/>
        </c:scaling>
        <c:delete val="0"/>
        <c:axPos val="b"/>
        <c:numFmt formatCode="General" sourceLinked="1"/>
        <c:majorTickMark val="none"/>
        <c:minorTickMark val="none"/>
        <c:tickLblPos val="nextTo"/>
        <c:spPr>
          <a:noFill/>
          <a:ln w="9525" cap="flat" cmpd="sng" algn="ctr">
            <a:solidFill>
              <a:schemeClr val="tx1">
                <a:lumMod val="25000"/>
                <a:lumOff val="75000"/>
              </a:schemeClr>
            </a:solidFill>
            <a:round/>
            <a:headEnd type="none" w="sm" len="sm"/>
            <a:tailEnd type="none" w="sm" len="sm"/>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i-FI"/>
          </a:p>
        </c:txPr>
        <c:crossAx val="513293280"/>
        <c:crosses val="autoZero"/>
        <c:auto val="1"/>
        <c:lblAlgn val="ctr"/>
        <c:lblOffset val="100"/>
        <c:noMultiLvlLbl val="0"/>
      </c:catAx>
      <c:valAx>
        <c:axId val="513293280"/>
        <c:scaling>
          <c:orientation val="minMax"/>
        </c:scaling>
        <c:delete val="0"/>
        <c:axPos val="l"/>
        <c:majorGridlines>
          <c:spPr>
            <a:ln w="9525" cap="flat" cmpd="sng" algn="ctr">
              <a:gradFill>
                <a:gsLst>
                  <a:gs pos="0">
                    <a:schemeClr val="tx1">
                      <a:lumMod val="5000"/>
                      <a:lumOff val="95000"/>
                    </a:schemeClr>
                  </a:gs>
                  <a:gs pos="100000">
                    <a:schemeClr val="tx1">
                      <a:lumMod val="15000"/>
                      <a:lumOff val="85000"/>
                    </a:schemeClr>
                  </a:gs>
                </a:gsLst>
                <a:lin ang="5400000" scaled="0"/>
              </a:gra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i-FI"/>
          </a:p>
        </c:txPr>
        <c:crossAx val="513292296"/>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i-F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i-FI"/>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0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headEnd type="none" w="sm" len="sm"/>
        <a:tailEnd type="none" w="sm" len="sm"/>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alpha val="70000"/>
        </a:schemeClr>
      </a:solidFill>
    </cs:spPr>
  </cs:dataPoint>
  <cs:dataPoint3D>
    <cs:lnRef idx="0"/>
    <cs:fillRef idx="0">
      <cs:styleClr val="auto"/>
    </cs:fillRef>
    <cs:effectRef idx="0"/>
    <cs:fontRef idx="minor">
      <a:schemeClr val="tx1"/>
    </cs:fontRef>
    <cs:spPr>
      <a:solidFill>
        <a:schemeClr val="phClr">
          <a:alpha val="70000"/>
        </a:schemeClr>
      </a:solidFill>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styleClr val="auto"/>
    </cs:lnRef>
    <cs:fillRef idx="0">
      <cs:styleClr val="auto"/>
    </cs:fillRef>
    <cs:effectRef idx="0"/>
    <cs:fontRef idx="minor">
      <a:schemeClr val="dk1"/>
    </cs:fontRef>
    <cs:spPr>
      <a:gradFill>
        <a:gsLst>
          <a:gs pos="0">
            <a:schemeClr val="phClr"/>
          </a:gs>
          <a:gs pos="46000">
            <a:schemeClr val="phClr"/>
          </a:gs>
          <a:gs pos="100000">
            <a:schemeClr val="phClr">
              <a:lumMod val="20000"/>
              <a:lumOff val="80000"/>
              <a:alpha val="0"/>
            </a:schemeClr>
          </a:gs>
        </a:gsLst>
        <a:path path="circle">
          <a:fillToRect l="50000" t="-80000" r="50000" b="180000"/>
        </a:path>
      </a:gradFill>
      <a:ln w="9525" cap="flat" cmpd="sng" algn="ctr">
        <a:solidFill>
          <a:schemeClr val="phClr">
            <a:shade val="95000"/>
          </a:scheme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cap="flat" cmpd="sng" algn="ctr">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0">
              <a:schemeClr val="tx1">
                <a:lumMod val="5000"/>
                <a:lumOff val="95000"/>
              </a:schemeClr>
            </a:gs>
            <a:gs pos="100000">
              <a:schemeClr val="tx1">
                <a:lumMod val="15000"/>
                <a:lumOff val="85000"/>
              </a:schemeClr>
            </a:gs>
          </a:gsLst>
          <a:lin ang="5400000" scaled="0"/>
        </a:gradFill>
        <a:round/>
      </a:ln>
    </cs:spPr>
  </cs:gridlineMajor>
  <cs:gridlineMinor>
    <cs:lnRef idx="0"/>
    <cs:fillRef idx="0"/>
    <cs:effectRef idx="0"/>
    <cs:fontRef idx="minor">
      <a:schemeClr val="dk1"/>
    </cs:fontRef>
    <cs:spPr>
      <a:ln w="9525" cap="flat" cmpd="sng" algn="ctr">
        <a:gradFill>
          <a:gsLst>
            <a:gs pos="0">
              <a:schemeClr val="tx1">
                <a:lumMod val="5000"/>
                <a:lumOff val="95000"/>
              </a:schemeClr>
            </a:gs>
            <a:gs pos="100000">
              <a:schemeClr val="tx1">
                <a:lumMod val="15000"/>
                <a:lumOff val="85000"/>
              </a:schemeClr>
            </a:gs>
          </a:gsLst>
          <a:lin ang="5400000" scaled="0"/>
        </a:gradFill>
        <a:round/>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headEnd type="none" w="sm" len="sm"/>
        <a:tailEnd type="none" w="sm" len="sm"/>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800" b="1" kern="1200" cap="all" spc="5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30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headEnd type="none" w="sm" len="sm"/>
        <a:tailEnd type="none" w="sm" len="sm"/>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alpha val="70000"/>
        </a:schemeClr>
      </a:solidFill>
    </cs:spPr>
  </cs:dataPoint>
  <cs:dataPoint3D>
    <cs:lnRef idx="0"/>
    <cs:fillRef idx="0">
      <cs:styleClr val="auto"/>
    </cs:fillRef>
    <cs:effectRef idx="0"/>
    <cs:fontRef idx="minor">
      <a:schemeClr val="tx1"/>
    </cs:fontRef>
    <cs:spPr>
      <a:solidFill>
        <a:schemeClr val="phClr">
          <a:alpha val="70000"/>
        </a:schemeClr>
      </a:solidFill>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styleClr val="auto"/>
    </cs:lnRef>
    <cs:fillRef idx="0">
      <cs:styleClr val="auto"/>
    </cs:fillRef>
    <cs:effectRef idx="0"/>
    <cs:fontRef idx="minor">
      <a:schemeClr val="dk1"/>
    </cs:fontRef>
    <cs:spPr>
      <a:gradFill>
        <a:gsLst>
          <a:gs pos="0">
            <a:schemeClr val="phClr"/>
          </a:gs>
          <a:gs pos="46000">
            <a:schemeClr val="phClr"/>
          </a:gs>
          <a:gs pos="100000">
            <a:schemeClr val="phClr">
              <a:lumMod val="20000"/>
              <a:lumOff val="80000"/>
              <a:alpha val="0"/>
            </a:schemeClr>
          </a:gs>
        </a:gsLst>
        <a:path path="circle">
          <a:fillToRect l="50000" t="-80000" r="50000" b="180000"/>
        </a:path>
      </a:gradFill>
      <a:ln w="9525" cap="flat" cmpd="sng" algn="ctr">
        <a:solidFill>
          <a:schemeClr val="phClr">
            <a:shade val="95000"/>
          </a:scheme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cap="flat" cmpd="sng" algn="ctr">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0">
              <a:schemeClr val="tx1">
                <a:lumMod val="5000"/>
                <a:lumOff val="95000"/>
              </a:schemeClr>
            </a:gs>
            <a:gs pos="100000">
              <a:schemeClr val="tx1">
                <a:lumMod val="15000"/>
                <a:lumOff val="85000"/>
              </a:schemeClr>
            </a:gs>
          </a:gsLst>
          <a:lin ang="5400000" scaled="0"/>
        </a:gradFill>
        <a:round/>
      </a:ln>
    </cs:spPr>
  </cs:gridlineMajor>
  <cs:gridlineMinor>
    <cs:lnRef idx="0"/>
    <cs:fillRef idx="0"/>
    <cs:effectRef idx="0"/>
    <cs:fontRef idx="minor">
      <a:schemeClr val="dk1"/>
    </cs:fontRef>
    <cs:spPr>
      <a:ln w="9525" cap="flat" cmpd="sng" algn="ctr">
        <a:gradFill>
          <a:gsLst>
            <a:gs pos="0">
              <a:schemeClr val="tx1">
                <a:lumMod val="5000"/>
                <a:lumOff val="95000"/>
              </a:schemeClr>
            </a:gs>
            <a:gs pos="100000">
              <a:schemeClr val="tx1">
                <a:lumMod val="15000"/>
                <a:lumOff val="85000"/>
              </a:schemeClr>
            </a:gs>
          </a:gsLst>
          <a:lin ang="5400000" scaled="0"/>
        </a:gradFill>
        <a:round/>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headEnd type="none" w="sm" len="sm"/>
        <a:tailEnd type="none" w="sm" len="sm"/>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800" b="1" kern="1200" cap="all" spc="5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xdr:col>
      <xdr:colOff>0</xdr:colOff>
      <xdr:row>8</xdr:row>
      <xdr:rowOff>0</xdr:rowOff>
    </xdr:from>
    <xdr:to>
      <xdr:col>8</xdr:col>
      <xdr:colOff>88507</xdr:colOff>
      <xdr:row>24</xdr:row>
      <xdr:rowOff>83128</xdr:rowOff>
    </xdr:to>
    <xdr:graphicFrame macro="">
      <xdr:nvGraphicFramePr>
        <xdr:cNvPr id="11" name="Chart 10">
          <a:extLst>
            <a:ext uri="{FF2B5EF4-FFF2-40B4-BE49-F238E27FC236}">
              <a16:creationId xmlns:a16="http://schemas.microsoft.com/office/drawing/2014/main" id="{E3F0B69A-5CE7-4C49-9ADD-5D7D67D53F8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25</xdr:row>
      <xdr:rowOff>0</xdr:rowOff>
    </xdr:from>
    <xdr:to>
      <xdr:col>8</xdr:col>
      <xdr:colOff>78237</xdr:colOff>
      <xdr:row>41</xdr:row>
      <xdr:rowOff>83127</xdr:rowOff>
    </xdr:to>
    <xdr:graphicFrame macro="">
      <xdr:nvGraphicFramePr>
        <xdr:cNvPr id="12" name="Tulot">
          <a:extLst>
            <a:ext uri="{FF2B5EF4-FFF2-40B4-BE49-F238E27FC236}">
              <a16:creationId xmlns:a16="http://schemas.microsoft.com/office/drawing/2014/main" id="{8A700839-97A5-4E10-A5CA-6C877A3594E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136914</xdr:colOff>
      <xdr:row>8</xdr:row>
      <xdr:rowOff>0</xdr:rowOff>
    </xdr:from>
    <xdr:to>
      <xdr:col>12</xdr:col>
      <xdr:colOff>706825</xdr:colOff>
      <xdr:row>41</xdr:row>
      <xdr:rowOff>88018</xdr:rowOff>
    </xdr:to>
    <xdr:graphicFrame macro="">
      <xdr:nvGraphicFramePr>
        <xdr:cNvPr id="13" name="Chart 12">
          <a:extLst>
            <a:ext uri="{FF2B5EF4-FFF2-40B4-BE49-F238E27FC236}">
              <a16:creationId xmlns:a16="http://schemas.microsoft.com/office/drawing/2014/main" id="{2EF2BE3C-F43C-4125-BA3D-E8347C81CA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12</xdr:col>
      <xdr:colOff>743257</xdr:colOff>
      <xdr:row>8</xdr:row>
      <xdr:rowOff>0</xdr:rowOff>
    </xdr:from>
    <xdr:to>
      <xdr:col>17</xdr:col>
      <xdr:colOff>567223</xdr:colOff>
      <xdr:row>41</xdr:row>
      <xdr:rowOff>107577</xdr:rowOff>
    </xdr:to>
    <xdr:graphicFrame macro="">
      <xdr:nvGraphicFramePr>
        <xdr:cNvPr id="14" name="Chart 13">
          <a:extLst>
            <a:ext uri="{FF2B5EF4-FFF2-40B4-BE49-F238E27FC236}">
              <a16:creationId xmlns:a16="http://schemas.microsoft.com/office/drawing/2014/main" id="{97E01C69-016C-4B58-9366-7E3D5A7C5D8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293390</xdr:colOff>
      <xdr:row>41</xdr:row>
      <xdr:rowOff>136916</xdr:rowOff>
    </xdr:from>
    <xdr:to>
      <xdr:col>17</xdr:col>
      <xdr:colOff>567222</xdr:colOff>
      <xdr:row>58</xdr:row>
      <xdr:rowOff>53789</xdr:rowOff>
    </xdr:to>
    <xdr:graphicFrame macro="">
      <xdr:nvGraphicFramePr>
        <xdr:cNvPr id="15" name="Sijoitukset">
          <a:extLst>
            <a:ext uri="{FF2B5EF4-FFF2-40B4-BE49-F238E27FC236}">
              <a16:creationId xmlns:a16="http://schemas.microsoft.com/office/drawing/2014/main" id="{CF652BF0-209D-4EAF-B8D2-7126D84C12B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3</xdr:col>
      <xdr:colOff>537486</xdr:colOff>
      <xdr:row>0</xdr:row>
      <xdr:rowOff>72285</xdr:rowOff>
    </xdr:from>
    <xdr:to>
      <xdr:col>17</xdr:col>
      <xdr:colOff>534906</xdr:colOff>
      <xdr:row>6</xdr:row>
      <xdr:rowOff>86741</xdr:rowOff>
    </xdr:to>
    <mc:AlternateContent xmlns:mc="http://schemas.openxmlformats.org/markup-compatibility/2006" xmlns:tsle="http://schemas.microsoft.com/office/drawing/2012/timeslicer">
      <mc:Choice Requires="tsle">
        <xdr:graphicFrame macro="">
          <xdr:nvGraphicFramePr>
            <xdr:cNvPr id="16" name="Kirjauspäivä">
              <a:extLst>
                <a:ext uri="{FF2B5EF4-FFF2-40B4-BE49-F238E27FC236}">
                  <a16:creationId xmlns:a16="http://schemas.microsoft.com/office/drawing/2014/main" id="{5BF27560-0BCA-4203-8495-63CC1819BED3}"/>
                </a:ext>
              </a:extLst>
            </xdr:cNvPr>
            <xdr:cNvGraphicFramePr/>
          </xdr:nvGraphicFramePr>
          <xdr:xfrm>
            <a:off x="0" y="0"/>
            <a:ext cx="0" cy="0"/>
          </xdr:xfrm>
          <a:graphic>
            <a:graphicData uri="http://schemas.microsoft.com/office/drawing/2012/timeslicer">
              <tsle:timeslicer name="Kirjauspäivä"/>
            </a:graphicData>
          </a:graphic>
        </xdr:graphicFrame>
      </mc:Choice>
      <mc:Fallback xmlns="">
        <xdr:sp macro="" textlink="">
          <xdr:nvSpPr>
            <xdr:cNvPr id="0" name=""/>
            <xdr:cNvSpPr>
              <a:spLocks noTextEdit="1"/>
            </xdr:cNvSpPr>
          </xdr:nvSpPr>
          <xdr:spPr>
            <a:xfrm>
              <a:off x="2659677" y="72285"/>
              <a:ext cx="11645017" cy="1011983"/>
            </a:xfrm>
            <a:prstGeom prst="rect">
              <a:avLst/>
            </a:prstGeom>
            <a:solidFill>
              <a:prstClr val="white"/>
            </a:solidFill>
            <a:ln w="1">
              <a:solidFill>
                <a:prstClr val="green"/>
              </a:solidFill>
            </a:ln>
          </xdr:spPr>
          <xdr:txBody>
            <a:bodyPr vertOverflow="clip" horzOverflow="clip"/>
            <a:lstStyle/>
            <a:p>
              <a:r>
                <a:rPr lang="fi-FI" sz="1100"/>
                <a:t>Timeline: Works in Excel or higher. Do not move or resize.</a:t>
              </a:r>
            </a:p>
          </xdr:txBody>
        </xdr:sp>
      </mc:Fallback>
    </mc:AlternateContent>
    <xdr:clientData/>
  </xdr:twoCellAnchor>
  <xdr:twoCellAnchor editAs="oneCell">
    <xdr:from>
      <xdr:col>17</xdr:col>
      <xdr:colOff>593765</xdr:colOff>
      <xdr:row>0</xdr:row>
      <xdr:rowOff>59378</xdr:rowOff>
    </xdr:from>
    <xdr:to>
      <xdr:col>20</xdr:col>
      <xdr:colOff>380009</xdr:colOff>
      <xdr:row>41</xdr:row>
      <xdr:rowOff>118754</xdr:rowOff>
    </xdr:to>
    <mc:AlternateContent xmlns:mc="http://schemas.openxmlformats.org/markup-compatibility/2006" xmlns:a14="http://schemas.microsoft.com/office/drawing/2010/main">
      <mc:Choice Requires="a14">
        <xdr:graphicFrame macro="">
          <xdr:nvGraphicFramePr>
            <xdr:cNvPr id="17" name="Kategoria">
              <a:extLst>
                <a:ext uri="{FF2B5EF4-FFF2-40B4-BE49-F238E27FC236}">
                  <a16:creationId xmlns:a16="http://schemas.microsoft.com/office/drawing/2014/main" id="{7FED8397-B474-497B-AF34-EC2037D05E14}"/>
                </a:ext>
              </a:extLst>
            </xdr:cNvPr>
            <xdr:cNvGraphicFramePr/>
          </xdr:nvGraphicFramePr>
          <xdr:xfrm>
            <a:off x="0" y="0"/>
            <a:ext cx="0" cy="0"/>
          </xdr:xfrm>
          <a:graphic>
            <a:graphicData uri="http://schemas.microsoft.com/office/drawing/2010/slicer">
              <sle:slicer xmlns:sle="http://schemas.microsoft.com/office/drawing/2010/slicer" name="Kategoria"/>
            </a:graphicData>
          </a:graphic>
        </xdr:graphicFrame>
      </mc:Choice>
      <mc:Fallback xmlns="">
        <xdr:sp macro="" textlink="">
          <xdr:nvSpPr>
            <xdr:cNvPr id="0" name=""/>
            <xdr:cNvSpPr>
              <a:spLocks noTextEdit="1"/>
            </xdr:cNvSpPr>
          </xdr:nvSpPr>
          <xdr:spPr>
            <a:xfrm>
              <a:off x="14363553" y="59378"/>
              <a:ext cx="1830197" cy="6875812"/>
            </a:xfrm>
            <a:prstGeom prst="rect">
              <a:avLst/>
            </a:prstGeom>
            <a:solidFill>
              <a:prstClr val="white"/>
            </a:solidFill>
            <a:ln w="1">
              <a:solidFill>
                <a:prstClr val="green"/>
              </a:solidFill>
            </a:ln>
          </xdr:spPr>
          <xdr:txBody>
            <a:bodyPr vertOverflow="clip" horzOverflow="clip"/>
            <a:lstStyle/>
            <a:p>
              <a:r>
                <a:rPr lang="fi-FI"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uthor" refreshedDate="42933.680018287036" missingItemsLimit="0" createdVersion="6" refreshedVersion="6" minRefreshableVersion="3" recordCount="76">
  <cacheSource type="worksheet">
    <worksheetSource name="Tilitapahtumat"/>
  </cacheSource>
  <cacheFields count="21">
    <cacheField name="Kirjauspäivä" numFmtId="14">
      <sharedItems containsSemiMixedTypes="0" containsNonDate="0" containsDate="1" containsString="0" minDate="2017-01-01T00:00:00" maxDate="2017-04-05T00:00:00" count="4">
        <d v="2017-01-01T00:00:00"/>
        <d v="2017-02-01T00:00:00"/>
        <d v="2017-03-04T00:00:00"/>
        <d v="2017-04-04T00:00:00"/>
      </sharedItems>
      <fieldGroup par="18" base="0">
        <rangePr groupBy="months" startDate="2017-01-01T00:00:00" endDate="2017-04-05T00:00:00"/>
        <groupItems count="14">
          <s v="&lt;1.1.2017"/>
          <s v="tammi"/>
          <s v="helmi"/>
          <s v="maalis"/>
          <s v="huhti"/>
          <s v="touko"/>
          <s v="kesä"/>
          <s v="heinä"/>
          <s v="elo"/>
          <s v="syys"/>
          <s v="loka"/>
          <s v="marras"/>
          <s v="joulu"/>
          <s v="&gt;5.4.2017"/>
        </groupItems>
      </fieldGroup>
    </cacheField>
    <cacheField name="Arvopäivä" numFmtId="14">
      <sharedItems containsSemiMixedTypes="0" containsNonDate="0" containsDate="1" containsString="0" minDate="2017-01-01T00:00:00" maxDate="2017-04-05T00:00:00"/>
    </cacheField>
    <cacheField name="Määrä  EUROA" numFmtId="0">
      <sharedItems containsSemiMixedTypes="0" containsString="0" containsNumber="1" minValue="-585" maxValue="2320"/>
    </cacheField>
    <cacheField name="Laji" numFmtId="0">
      <sharedItems containsSemiMixedTypes="0" containsString="0" containsNumber="1" containsInteger="1" minValue="105" maxValue="162"/>
    </cacheField>
    <cacheField name="Selitys" numFmtId="0">
      <sharedItems/>
    </cacheField>
    <cacheField name="Saaja/Maksaja" numFmtId="0">
      <sharedItems count="10">
        <s v="Seligson"/>
        <s v="Nordnet"/>
        <s v="P.Ohatta"/>
        <s v="Kauppa1"/>
        <s v="Kauppa2"/>
        <s v="Kauppa3"/>
        <s v="Laskuttaja 1"/>
        <s v="Laskuttaja 2"/>
        <s v="Ansiotulon maksaja"/>
        <s v="Sivutulojuttu"/>
      </sharedItems>
    </cacheField>
    <cacheField name="Saajan tilinumero ja pankin BIC" numFmtId="0">
      <sharedItems containsNonDate="0" containsString="0" containsBlank="1"/>
    </cacheField>
    <cacheField name="Viite" numFmtId="0">
      <sharedItems containsNonDate="0" containsString="0" containsBlank="1"/>
    </cacheField>
    <cacheField name="Viesti" numFmtId="0">
      <sharedItems containsNonDate="0" containsString="0" containsBlank="1"/>
    </cacheField>
    <cacheField name="Arkistointitunnus" numFmtId="0">
      <sharedItems containsNonDate="0" containsString="0" containsBlank="1"/>
    </cacheField>
    <cacheField name="Tulo/Meno" numFmtId="0">
      <sharedItems count="2">
        <s v="Meno"/>
        <s v="Tulo"/>
      </sharedItems>
    </cacheField>
    <cacheField name="Menot" numFmtId="0">
      <sharedItems containsSemiMixedTypes="0" containsString="0" containsNumber="1" minValue="0" maxValue="585"/>
    </cacheField>
    <cacheField name="Tulot" numFmtId="0">
      <sharedItems containsSemiMixedTypes="0" containsString="0" containsNumber="1" minValue="0" maxValue="2320"/>
    </cacheField>
    <cacheField name="Kategoria" numFmtId="0">
      <sharedItems count="8">
        <s v="Sijoitukset"/>
        <s v="Omatilisiirto"/>
        <s v="Ruoka"/>
        <s v="Ravintolat"/>
        <s v="Tarvikkeet"/>
        <s v="Asuminen"/>
        <s v="Ansiotulo"/>
        <s v="Sivutulot"/>
      </sharedItems>
    </cacheField>
    <cacheField name="Sijoitukset" numFmtId="0">
      <sharedItems containsSemiMixedTypes="0" containsString="0" containsNumber="1" containsInteger="1" minValue="0" maxValue="1" count="2">
        <n v="1"/>
        <n v="0"/>
      </sharedItems>
    </cacheField>
    <cacheField name="Oma tilisiirto" numFmtId="0">
      <sharedItems containsSemiMixedTypes="0" containsString="0" containsNumber="1" containsInteger="1" minValue="0" maxValue="1" count="2">
        <n v="0"/>
        <n v="1"/>
      </sharedItems>
    </cacheField>
    <cacheField name="Average" numFmtId="0" formula="'Määrä  EUROA'/12" databaseField="0"/>
    <cacheField name="Sijoitukset2" numFmtId="0" formula="'Määrä  EUROA'*-1" databaseField="0"/>
    <cacheField name="Years" numFmtId="0" databaseField="0">
      <fieldGroup base="0">
        <rangePr groupBy="years" startDate="2017-01-01T00:00:00" endDate="2017-04-05T00:00:00"/>
        <groupItems count="3">
          <s v="&lt;1.1.2017"/>
          <s v="2017"/>
          <s v="&gt;5.4.2017"/>
        </groupItems>
      </fieldGroup>
    </cacheField>
    <cacheField name="Tulos" numFmtId="0" formula="Tulot-Menot" databaseField="0"/>
    <cacheField name="Säästö %" numFmtId="0" formula="Tulos/Tulot" databaseField="0"/>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76">
  <r>
    <x v="0"/>
    <d v="2017-01-01T00:00:00"/>
    <n v="-580"/>
    <n v="105"/>
    <s v="TILISIIRTO"/>
    <x v="0"/>
    <m/>
    <m/>
    <m/>
    <m/>
    <x v="0"/>
    <n v="580"/>
    <n v="0"/>
    <x v="0"/>
    <x v="0"/>
    <x v="0"/>
  </r>
  <r>
    <x v="0"/>
    <d v="2017-01-01T00:00:00"/>
    <n v="-530"/>
    <n v="106"/>
    <s v="TILISIIRTO"/>
    <x v="1"/>
    <m/>
    <m/>
    <m/>
    <m/>
    <x v="0"/>
    <n v="530"/>
    <n v="0"/>
    <x v="0"/>
    <x v="0"/>
    <x v="0"/>
  </r>
  <r>
    <x v="0"/>
    <d v="2017-01-01T00:00:00"/>
    <n v="-277.5"/>
    <n v="106"/>
    <s v="TILISIIRTO"/>
    <x v="1"/>
    <m/>
    <m/>
    <m/>
    <m/>
    <x v="0"/>
    <n v="277.5"/>
    <n v="0"/>
    <x v="0"/>
    <x v="0"/>
    <x v="0"/>
  </r>
  <r>
    <x v="0"/>
    <d v="2017-01-01T00:00:00"/>
    <n v="-210"/>
    <n v="106"/>
    <s v="TILISIIRTO"/>
    <x v="2"/>
    <m/>
    <m/>
    <m/>
    <m/>
    <x v="0"/>
    <n v="210"/>
    <n v="0"/>
    <x v="1"/>
    <x v="1"/>
    <x v="1"/>
  </r>
  <r>
    <x v="0"/>
    <d v="2017-01-01T00:00:00"/>
    <n v="-4.9820000000000002"/>
    <n v="162"/>
    <s v="PKORTTIMAKSU"/>
    <x v="3"/>
    <m/>
    <m/>
    <m/>
    <m/>
    <x v="0"/>
    <n v="4.9820000000000002"/>
    <n v="0"/>
    <x v="2"/>
    <x v="1"/>
    <x v="0"/>
  </r>
  <r>
    <x v="0"/>
    <d v="2017-01-01T00:00:00"/>
    <n v="-14.84"/>
    <n v="162"/>
    <s v="PKORTTIMAKSU"/>
    <x v="4"/>
    <m/>
    <m/>
    <m/>
    <m/>
    <x v="0"/>
    <n v="14.84"/>
    <n v="0"/>
    <x v="3"/>
    <x v="1"/>
    <x v="0"/>
  </r>
  <r>
    <x v="0"/>
    <d v="2017-01-01T00:00:00"/>
    <n v="-151.31610000000001"/>
    <n v="162"/>
    <s v="PKORTTIMAKSU"/>
    <x v="5"/>
    <m/>
    <m/>
    <m/>
    <m/>
    <x v="0"/>
    <n v="151.31610000000001"/>
    <n v="0"/>
    <x v="4"/>
    <x v="1"/>
    <x v="0"/>
  </r>
  <r>
    <x v="0"/>
    <d v="2017-01-01T00:00:00"/>
    <n v="-39.688000000000002"/>
    <n v="106"/>
    <s v="TILISIIRTO"/>
    <x v="6"/>
    <m/>
    <m/>
    <m/>
    <m/>
    <x v="0"/>
    <n v="39.688000000000002"/>
    <n v="0"/>
    <x v="5"/>
    <x v="1"/>
    <x v="0"/>
  </r>
  <r>
    <x v="0"/>
    <d v="2017-01-01T00:00:00"/>
    <n v="-4.2"/>
    <n v="106"/>
    <s v="TILISIIRTO"/>
    <x v="7"/>
    <m/>
    <m/>
    <m/>
    <m/>
    <x v="0"/>
    <n v="4.2"/>
    <n v="0"/>
    <x v="5"/>
    <x v="1"/>
    <x v="0"/>
  </r>
  <r>
    <x v="0"/>
    <d v="2017-01-01T00:00:00"/>
    <n v="-43.825600000000001"/>
    <n v="162"/>
    <s v="PKORTTIMAKSU"/>
    <x v="3"/>
    <m/>
    <m/>
    <m/>
    <m/>
    <x v="0"/>
    <n v="43.825600000000001"/>
    <n v="0"/>
    <x v="2"/>
    <x v="1"/>
    <x v="0"/>
  </r>
  <r>
    <x v="0"/>
    <d v="2017-01-01T00:00:00"/>
    <n v="-57.038600000000002"/>
    <n v="162"/>
    <s v="PKORTTIMAKSU"/>
    <x v="4"/>
    <m/>
    <m/>
    <m/>
    <m/>
    <x v="0"/>
    <n v="57.038600000000002"/>
    <n v="0"/>
    <x v="3"/>
    <x v="1"/>
    <x v="0"/>
  </r>
  <r>
    <x v="0"/>
    <d v="2017-01-01T00:00:00"/>
    <n v="-305.90359999999998"/>
    <n v="129"/>
    <s v="MAKSUPALVELU"/>
    <x v="5"/>
    <m/>
    <m/>
    <m/>
    <m/>
    <x v="0"/>
    <n v="305.90359999999998"/>
    <n v="0"/>
    <x v="4"/>
    <x v="1"/>
    <x v="0"/>
  </r>
  <r>
    <x v="0"/>
    <d v="2017-01-01T00:00:00"/>
    <n v="-161.82"/>
    <n v="162"/>
    <s v="PKORTTIMAKSU"/>
    <x v="3"/>
    <m/>
    <m/>
    <m/>
    <m/>
    <x v="0"/>
    <n v="161.82"/>
    <n v="0"/>
    <x v="2"/>
    <x v="1"/>
    <x v="0"/>
  </r>
  <r>
    <x v="0"/>
    <d v="2017-01-01T00:00:00"/>
    <n v="-100.75699999999999"/>
    <n v="162"/>
    <s v="PKORTTIMAKSU"/>
    <x v="4"/>
    <m/>
    <m/>
    <m/>
    <m/>
    <x v="0"/>
    <n v="100.75699999999999"/>
    <n v="0"/>
    <x v="3"/>
    <x v="1"/>
    <x v="0"/>
  </r>
  <r>
    <x v="0"/>
    <d v="2017-01-01T00:00:00"/>
    <n v="2320"/>
    <n v="106"/>
    <s v="TILISIIRTO"/>
    <x v="8"/>
    <m/>
    <m/>
    <m/>
    <m/>
    <x v="1"/>
    <n v="0"/>
    <n v="2320"/>
    <x v="6"/>
    <x v="1"/>
    <x v="0"/>
  </r>
  <r>
    <x v="0"/>
    <d v="2017-01-01T00:00:00"/>
    <n v="130.5"/>
    <n v="106"/>
    <s v="TILISIIRTO"/>
    <x v="9"/>
    <m/>
    <m/>
    <m/>
    <m/>
    <x v="1"/>
    <n v="0"/>
    <n v="130.5"/>
    <x v="7"/>
    <x v="1"/>
    <x v="0"/>
  </r>
  <r>
    <x v="0"/>
    <d v="2017-01-01T00:00:00"/>
    <n v="-121.52"/>
    <n v="162"/>
    <s v="PKORTTIMAKSU"/>
    <x v="3"/>
    <m/>
    <m/>
    <m/>
    <m/>
    <x v="0"/>
    <n v="121.52"/>
    <n v="0"/>
    <x v="2"/>
    <x v="1"/>
    <x v="0"/>
  </r>
  <r>
    <x v="0"/>
    <d v="2017-01-01T00:00:00"/>
    <n v="-63.599999999999994"/>
    <n v="162"/>
    <s v="PKORTTIMAKSU"/>
    <x v="4"/>
    <m/>
    <m/>
    <m/>
    <m/>
    <x v="0"/>
    <n v="63.599999999999994"/>
    <n v="0"/>
    <x v="3"/>
    <x v="1"/>
    <x v="0"/>
  </r>
  <r>
    <x v="0"/>
    <d v="2017-01-01T00:00:00"/>
    <n v="-20.848100000000002"/>
    <n v="162"/>
    <s v="PKORTTIMAKSU"/>
    <x v="5"/>
    <m/>
    <m/>
    <m/>
    <m/>
    <x v="0"/>
    <n v="20.848100000000002"/>
    <n v="0"/>
    <x v="4"/>
    <x v="1"/>
    <x v="0"/>
  </r>
  <r>
    <x v="1"/>
    <d v="2017-02-01T00:00:00"/>
    <n v="-585"/>
    <n v="105"/>
    <s v="TILISIIRTO"/>
    <x v="0"/>
    <m/>
    <m/>
    <m/>
    <m/>
    <x v="0"/>
    <n v="585"/>
    <n v="0"/>
    <x v="0"/>
    <x v="0"/>
    <x v="0"/>
  </r>
  <r>
    <x v="1"/>
    <d v="2017-02-01T00:00:00"/>
    <n v="-495"/>
    <n v="106"/>
    <s v="TILISIIRTO"/>
    <x v="1"/>
    <m/>
    <m/>
    <m/>
    <m/>
    <x v="0"/>
    <n v="495"/>
    <n v="0"/>
    <x v="0"/>
    <x v="0"/>
    <x v="0"/>
  </r>
  <r>
    <x v="1"/>
    <d v="2017-02-01T00:00:00"/>
    <n v="-260"/>
    <n v="106"/>
    <s v="TILISIIRTO"/>
    <x v="1"/>
    <m/>
    <m/>
    <m/>
    <m/>
    <x v="0"/>
    <n v="260"/>
    <n v="0"/>
    <x v="0"/>
    <x v="0"/>
    <x v="0"/>
  </r>
  <r>
    <x v="1"/>
    <d v="2017-02-01T00:00:00"/>
    <n v="-225"/>
    <n v="106"/>
    <s v="TILISIIRTO"/>
    <x v="2"/>
    <m/>
    <m/>
    <m/>
    <m/>
    <x v="0"/>
    <n v="225"/>
    <n v="0"/>
    <x v="1"/>
    <x v="1"/>
    <x v="1"/>
  </r>
  <r>
    <x v="1"/>
    <d v="2017-02-01T00:00:00"/>
    <n v="-5.5460000000000003"/>
    <n v="162"/>
    <s v="PKORTTIMAKSU"/>
    <x v="3"/>
    <m/>
    <m/>
    <m/>
    <m/>
    <x v="0"/>
    <n v="5.5460000000000003"/>
    <n v="0"/>
    <x v="2"/>
    <x v="1"/>
    <x v="0"/>
  </r>
  <r>
    <x v="1"/>
    <d v="2017-02-01T00:00:00"/>
    <n v="-12.74"/>
    <n v="162"/>
    <s v="PKORTTIMAKSU"/>
    <x v="4"/>
    <m/>
    <m/>
    <m/>
    <m/>
    <x v="0"/>
    <n v="12.74"/>
    <n v="0"/>
    <x v="3"/>
    <x v="1"/>
    <x v="0"/>
  </r>
  <r>
    <x v="1"/>
    <d v="2017-02-01T00:00:00"/>
    <n v="-113.81040000000002"/>
    <n v="162"/>
    <s v="PKORTTIMAKSU"/>
    <x v="5"/>
    <m/>
    <m/>
    <m/>
    <m/>
    <x v="0"/>
    <n v="113.81040000000002"/>
    <n v="0"/>
    <x v="4"/>
    <x v="1"/>
    <x v="0"/>
  </r>
  <r>
    <x v="1"/>
    <d v="2017-02-01T00:00:00"/>
    <n v="-41.492000000000004"/>
    <n v="106"/>
    <s v="TILISIIRTO"/>
    <x v="6"/>
    <m/>
    <m/>
    <m/>
    <m/>
    <x v="0"/>
    <n v="41.492000000000004"/>
    <n v="0"/>
    <x v="5"/>
    <x v="1"/>
    <x v="0"/>
  </r>
  <r>
    <x v="1"/>
    <d v="2017-02-01T00:00:00"/>
    <n v="-4.4000000000000004"/>
    <n v="106"/>
    <s v="TILISIIRTO"/>
    <x v="7"/>
    <m/>
    <m/>
    <m/>
    <m/>
    <x v="0"/>
    <n v="4.4000000000000004"/>
    <n v="0"/>
    <x v="5"/>
    <x v="1"/>
    <x v="0"/>
  </r>
  <r>
    <x v="1"/>
    <d v="2017-02-01T00:00:00"/>
    <n v="-49.940800000000003"/>
    <n v="162"/>
    <s v="PKORTTIMAKSU"/>
    <x v="3"/>
    <m/>
    <m/>
    <m/>
    <m/>
    <x v="0"/>
    <n v="49.940800000000003"/>
    <n v="0"/>
    <x v="2"/>
    <x v="1"/>
    <x v="0"/>
  </r>
  <r>
    <x v="1"/>
    <d v="2017-02-01T00:00:00"/>
    <n v="-45.200400000000002"/>
    <n v="162"/>
    <s v="PKORTTIMAKSU"/>
    <x v="4"/>
    <m/>
    <m/>
    <m/>
    <m/>
    <x v="0"/>
    <n v="45.200400000000002"/>
    <n v="0"/>
    <x v="3"/>
    <x v="1"/>
    <x v="0"/>
  </r>
  <r>
    <x v="1"/>
    <d v="2017-02-01T00:00:00"/>
    <n v="-292.71809999999999"/>
    <n v="129"/>
    <s v="MAKSUPALVELU"/>
    <x v="5"/>
    <m/>
    <m/>
    <m/>
    <m/>
    <x v="0"/>
    <n v="292.71809999999999"/>
    <n v="0"/>
    <x v="4"/>
    <x v="1"/>
    <x v="0"/>
  </r>
  <r>
    <x v="1"/>
    <d v="2017-02-01T00:00:00"/>
    <n v="-118.575"/>
    <n v="162"/>
    <s v="PKORTTIMAKSU"/>
    <x v="3"/>
    <m/>
    <m/>
    <m/>
    <m/>
    <x v="0"/>
    <n v="118.575"/>
    <n v="0"/>
    <x v="2"/>
    <x v="1"/>
    <x v="0"/>
  </r>
  <r>
    <x v="1"/>
    <d v="2017-02-01T00:00:00"/>
    <n v="-119.84779999999999"/>
    <n v="162"/>
    <s v="PKORTTIMAKSU"/>
    <x v="4"/>
    <m/>
    <m/>
    <m/>
    <m/>
    <x v="0"/>
    <n v="119.84779999999999"/>
    <n v="0"/>
    <x v="3"/>
    <x v="1"/>
    <x v="0"/>
  </r>
  <r>
    <x v="1"/>
    <d v="2017-02-01T00:00:00"/>
    <n v="2000"/>
    <n v="106"/>
    <s v="TILISIIRTO"/>
    <x v="8"/>
    <m/>
    <m/>
    <m/>
    <m/>
    <x v="1"/>
    <n v="0"/>
    <n v="2000"/>
    <x v="6"/>
    <x v="1"/>
    <x v="0"/>
  </r>
  <r>
    <x v="1"/>
    <d v="2017-02-01T00:00:00"/>
    <n v="124.7"/>
    <n v="106"/>
    <s v="TILISIIRTO"/>
    <x v="9"/>
    <m/>
    <m/>
    <m/>
    <m/>
    <x v="1"/>
    <n v="0"/>
    <n v="124.7"/>
    <x v="7"/>
    <x v="1"/>
    <x v="0"/>
  </r>
  <r>
    <x v="1"/>
    <d v="2017-02-01T00:00:00"/>
    <n v="-135.16"/>
    <n v="162"/>
    <s v="PKORTTIMAKSU"/>
    <x v="3"/>
    <m/>
    <m/>
    <m/>
    <m/>
    <x v="0"/>
    <n v="135.16"/>
    <n v="0"/>
    <x v="2"/>
    <x v="1"/>
    <x v="0"/>
  </r>
  <r>
    <x v="1"/>
    <d v="2017-02-01T00:00:00"/>
    <n v="-42.93"/>
    <n v="162"/>
    <s v="PKORTTIMAKSU"/>
    <x v="4"/>
    <m/>
    <m/>
    <m/>
    <m/>
    <x v="0"/>
    <n v="42.93"/>
    <n v="0"/>
    <x v="3"/>
    <x v="1"/>
    <x v="0"/>
  </r>
  <r>
    <x v="1"/>
    <d v="2017-02-01T00:00:00"/>
    <n v="-21.993600000000001"/>
    <n v="162"/>
    <s v="PKORTTIMAKSU"/>
    <x v="5"/>
    <m/>
    <m/>
    <m/>
    <m/>
    <x v="0"/>
    <n v="21.993600000000001"/>
    <n v="0"/>
    <x v="4"/>
    <x v="1"/>
    <x v="0"/>
  </r>
  <r>
    <x v="2"/>
    <d v="2017-03-04T00:00:00"/>
    <n v="-405"/>
    <n v="105"/>
    <s v="TILISIIRTO"/>
    <x v="0"/>
    <m/>
    <m/>
    <m/>
    <m/>
    <x v="0"/>
    <n v="405"/>
    <n v="0"/>
    <x v="0"/>
    <x v="0"/>
    <x v="0"/>
  </r>
  <r>
    <x v="2"/>
    <d v="2017-03-04T00:00:00"/>
    <n v="-460"/>
    <n v="106"/>
    <s v="TILISIIRTO"/>
    <x v="1"/>
    <m/>
    <m/>
    <m/>
    <m/>
    <x v="0"/>
    <n v="460"/>
    <n v="0"/>
    <x v="0"/>
    <x v="0"/>
    <x v="0"/>
  </r>
  <r>
    <x v="2"/>
    <d v="2017-03-04T00:00:00"/>
    <n v="-222.5"/>
    <n v="106"/>
    <s v="TILISIIRTO"/>
    <x v="1"/>
    <m/>
    <m/>
    <m/>
    <m/>
    <x v="0"/>
    <n v="222.5"/>
    <n v="0"/>
    <x v="0"/>
    <x v="0"/>
    <x v="0"/>
  </r>
  <r>
    <x v="2"/>
    <d v="2017-03-04T00:00:00"/>
    <n v="-210"/>
    <n v="106"/>
    <s v="TILISIIRTO"/>
    <x v="2"/>
    <m/>
    <m/>
    <m/>
    <m/>
    <x v="0"/>
    <n v="210"/>
    <n v="0"/>
    <x v="1"/>
    <x v="1"/>
    <x v="1"/>
  </r>
  <r>
    <x v="2"/>
    <d v="2017-03-04T00:00:00"/>
    <n v="-5.64"/>
    <n v="162"/>
    <s v="PKORTTIMAKSU"/>
    <x v="3"/>
    <m/>
    <m/>
    <m/>
    <m/>
    <x v="0"/>
    <n v="5.64"/>
    <n v="0"/>
    <x v="2"/>
    <x v="1"/>
    <x v="0"/>
  </r>
  <r>
    <x v="2"/>
    <d v="2017-03-04T00:00:00"/>
    <n v="-11.62"/>
    <n v="162"/>
    <s v="PKORTTIMAKSU"/>
    <x v="4"/>
    <m/>
    <m/>
    <m/>
    <m/>
    <x v="0"/>
    <n v="11.62"/>
    <n v="0"/>
    <x v="3"/>
    <x v="1"/>
    <x v="0"/>
  </r>
  <r>
    <x v="2"/>
    <d v="2017-03-04T00:00:00"/>
    <n v="-113.81040000000002"/>
    <n v="162"/>
    <s v="PKORTTIMAKSU"/>
    <x v="5"/>
    <m/>
    <m/>
    <m/>
    <m/>
    <x v="0"/>
    <n v="113.81040000000002"/>
    <n v="0"/>
    <x v="4"/>
    <x v="1"/>
    <x v="0"/>
  </r>
  <r>
    <x v="2"/>
    <d v="2017-03-04T00:00:00"/>
    <n v="-54.12"/>
    <n v="106"/>
    <s v="TILISIIRTO"/>
    <x v="6"/>
    <m/>
    <m/>
    <m/>
    <m/>
    <x v="0"/>
    <n v="54.12"/>
    <n v="0"/>
    <x v="5"/>
    <x v="1"/>
    <x v="0"/>
  </r>
  <r>
    <x v="2"/>
    <d v="2017-03-04T00:00:00"/>
    <n v="-5.5"/>
    <n v="106"/>
    <s v="TILISIIRTO"/>
    <x v="7"/>
    <m/>
    <m/>
    <m/>
    <m/>
    <x v="0"/>
    <n v="5.5"/>
    <n v="0"/>
    <x v="5"/>
    <x v="1"/>
    <x v="0"/>
  </r>
  <r>
    <x v="2"/>
    <d v="2017-03-04T00:00:00"/>
    <n v="-60.642399999999995"/>
    <n v="162"/>
    <s v="PKORTTIMAKSU"/>
    <x v="3"/>
    <m/>
    <m/>
    <m/>
    <m/>
    <x v="0"/>
    <n v="60.642399999999995"/>
    <n v="0"/>
    <x v="2"/>
    <x v="1"/>
    <x v="0"/>
  </r>
  <r>
    <x v="2"/>
    <d v="2017-03-04T00:00:00"/>
    <n v="-54.886200000000002"/>
    <n v="162"/>
    <s v="PKORTTIMAKSU"/>
    <x v="4"/>
    <m/>
    <m/>
    <m/>
    <m/>
    <x v="0"/>
    <n v="54.886200000000002"/>
    <n v="0"/>
    <x v="3"/>
    <x v="1"/>
    <x v="0"/>
  </r>
  <r>
    <x v="2"/>
    <d v="2017-03-04T00:00:00"/>
    <n v="-229.42769999999999"/>
    <n v="129"/>
    <s v="MAKSUPALVELU"/>
    <x v="5"/>
    <m/>
    <m/>
    <m/>
    <m/>
    <x v="0"/>
    <n v="229.42769999999999"/>
    <n v="0"/>
    <x v="4"/>
    <x v="1"/>
    <x v="0"/>
  </r>
  <r>
    <x v="2"/>
    <d v="2017-03-04T00:00:00"/>
    <n v="-143.685"/>
    <n v="162"/>
    <s v="PKORTTIMAKSU"/>
    <x v="3"/>
    <m/>
    <m/>
    <m/>
    <m/>
    <x v="0"/>
    <n v="143.685"/>
    <n v="0"/>
    <x v="2"/>
    <x v="1"/>
    <x v="0"/>
  </r>
  <r>
    <x v="2"/>
    <d v="2017-03-04T00:00:00"/>
    <n v="-114.54480000000001"/>
    <n v="162"/>
    <s v="PKORTTIMAKSU"/>
    <x v="4"/>
    <m/>
    <m/>
    <m/>
    <m/>
    <x v="0"/>
    <n v="114.54480000000001"/>
    <n v="0"/>
    <x v="3"/>
    <x v="1"/>
    <x v="0"/>
  </r>
  <r>
    <x v="2"/>
    <d v="2017-03-04T00:00:00"/>
    <n v="2020"/>
    <n v="106"/>
    <s v="TILISIIRTO"/>
    <x v="8"/>
    <m/>
    <m/>
    <m/>
    <m/>
    <x v="1"/>
    <n v="0"/>
    <n v="2020"/>
    <x v="6"/>
    <x v="1"/>
    <x v="0"/>
  </r>
  <r>
    <x v="2"/>
    <d v="2017-03-04T00:00:00"/>
    <n v="155.15"/>
    <n v="106"/>
    <s v="TILISIIRTO"/>
    <x v="9"/>
    <m/>
    <m/>
    <m/>
    <m/>
    <x v="1"/>
    <n v="0"/>
    <n v="155.15"/>
    <x v="7"/>
    <x v="1"/>
    <x v="0"/>
  </r>
  <r>
    <x v="2"/>
    <d v="2017-03-04T00:00:00"/>
    <n v="-124"/>
    <n v="162"/>
    <s v="PKORTTIMAKSU"/>
    <x v="3"/>
    <m/>
    <m/>
    <m/>
    <m/>
    <x v="0"/>
    <n v="124"/>
    <n v="0"/>
    <x v="2"/>
    <x v="1"/>
    <x v="0"/>
  </r>
  <r>
    <x v="2"/>
    <d v="2017-03-04T00:00:00"/>
    <n v="-44.519999999999996"/>
    <n v="162"/>
    <s v="PKORTTIMAKSU"/>
    <x v="4"/>
    <m/>
    <m/>
    <m/>
    <m/>
    <x v="0"/>
    <n v="44.519999999999996"/>
    <n v="0"/>
    <x v="3"/>
    <x v="1"/>
    <x v="0"/>
  </r>
  <r>
    <x v="2"/>
    <d v="2017-03-04T00:00:00"/>
    <n v="-18.557100000000002"/>
    <n v="162"/>
    <s v="PKORTTIMAKSU"/>
    <x v="5"/>
    <m/>
    <m/>
    <m/>
    <m/>
    <x v="0"/>
    <n v="18.557100000000002"/>
    <n v="0"/>
    <x v="4"/>
    <x v="1"/>
    <x v="0"/>
  </r>
  <r>
    <x v="3"/>
    <d v="2017-04-04T00:00:00"/>
    <n v="-490"/>
    <n v="105"/>
    <s v="TILISIIRTO"/>
    <x v="0"/>
    <m/>
    <m/>
    <m/>
    <m/>
    <x v="0"/>
    <n v="490"/>
    <n v="0"/>
    <x v="0"/>
    <x v="0"/>
    <x v="0"/>
  </r>
  <r>
    <x v="3"/>
    <d v="2017-04-04T00:00:00"/>
    <n v="-480"/>
    <n v="106"/>
    <s v="TILISIIRTO"/>
    <x v="1"/>
    <m/>
    <m/>
    <m/>
    <m/>
    <x v="0"/>
    <n v="480"/>
    <n v="0"/>
    <x v="0"/>
    <x v="0"/>
    <x v="0"/>
  </r>
  <r>
    <x v="3"/>
    <d v="2017-04-04T00:00:00"/>
    <n v="-260"/>
    <n v="106"/>
    <s v="TILISIIRTO"/>
    <x v="1"/>
    <m/>
    <m/>
    <m/>
    <m/>
    <x v="0"/>
    <n v="260"/>
    <n v="0"/>
    <x v="0"/>
    <x v="0"/>
    <x v="0"/>
  </r>
  <r>
    <x v="3"/>
    <d v="2017-04-04T00:00:00"/>
    <n v="-277.5"/>
    <n v="106"/>
    <s v="TILISIIRTO"/>
    <x v="2"/>
    <m/>
    <m/>
    <m/>
    <m/>
    <x v="0"/>
    <n v="277.5"/>
    <n v="0"/>
    <x v="1"/>
    <x v="1"/>
    <x v="1"/>
  </r>
  <r>
    <x v="3"/>
    <d v="2017-04-04T00:00:00"/>
    <n v="-3.9009999999999998"/>
    <n v="162"/>
    <s v="PKORTTIMAKSU"/>
    <x v="3"/>
    <m/>
    <m/>
    <m/>
    <m/>
    <x v="0"/>
    <n v="3.9009999999999998"/>
    <n v="0"/>
    <x v="2"/>
    <x v="1"/>
    <x v="0"/>
  </r>
  <r>
    <x v="3"/>
    <d v="2017-04-04T00:00:00"/>
    <n v="-16.52"/>
    <n v="162"/>
    <s v="PKORTTIMAKSU"/>
    <x v="4"/>
    <m/>
    <m/>
    <m/>
    <m/>
    <x v="0"/>
    <n v="16.52"/>
    <n v="0"/>
    <x v="3"/>
    <x v="1"/>
    <x v="0"/>
  </r>
  <r>
    <x v="3"/>
    <d v="2017-04-04T00:00:00"/>
    <n v="-103.46400000000001"/>
    <n v="162"/>
    <s v="PKORTTIMAKSU"/>
    <x v="5"/>
    <m/>
    <m/>
    <m/>
    <m/>
    <x v="0"/>
    <n v="103.46400000000001"/>
    <n v="0"/>
    <x v="4"/>
    <x v="1"/>
    <x v="0"/>
  </r>
  <r>
    <x v="3"/>
    <d v="2017-04-04T00:00:00"/>
    <n v="-53.217999999999996"/>
    <n v="106"/>
    <s v="TILISIIRTO"/>
    <x v="6"/>
    <m/>
    <m/>
    <m/>
    <m/>
    <x v="0"/>
    <n v="53.217999999999996"/>
    <n v="0"/>
    <x v="5"/>
    <x v="1"/>
    <x v="0"/>
  </r>
  <r>
    <x v="3"/>
    <d v="2017-04-04T00:00:00"/>
    <n v="-4.4000000000000004"/>
    <n v="106"/>
    <s v="TILISIIRTO"/>
    <x v="7"/>
    <m/>
    <m/>
    <m/>
    <m/>
    <x v="0"/>
    <n v="4.4000000000000004"/>
    <n v="0"/>
    <x v="5"/>
    <x v="1"/>
    <x v="0"/>
  </r>
  <r>
    <x v="3"/>
    <d v="2017-04-04T00:00:00"/>
    <n v="-49.431199999999997"/>
    <n v="162"/>
    <s v="PKORTTIMAKSU"/>
    <x v="3"/>
    <m/>
    <m/>
    <m/>
    <m/>
    <x v="0"/>
    <n v="49.431199999999997"/>
    <n v="0"/>
    <x v="2"/>
    <x v="1"/>
    <x v="0"/>
  </r>
  <r>
    <x v="3"/>
    <d v="2017-04-04T00:00:00"/>
    <n v="-57.576700000000002"/>
    <n v="162"/>
    <s v="PKORTTIMAKSU"/>
    <x v="4"/>
    <m/>
    <m/>
    <m/>
    <m/>
    <x v="0"/>
    <n v="57.576700000000002"/>
    <n v="0"/>
    <x v="3"/>
    <x v="1"/>
    <x v="0"/>
  </r>
  <r>
    <x v="3"/>
    <d v="2017-04-04T00:00:00"/>
    <n v="-295.35520000000002"/>
    <n v="129"/>
    <s v="MAKSUPALVELU"/>
    <x v="5"/>
    <m/>
    <m/>
    <m/>
    <m/>
    <x v="0"/>
    <n v="295.35520000000002"/>
    <n v="0"/>
    <x v="4"/>
    <x v="1"/>
    <x v="0"/>
  </r>
  <r>
    <x v="3"/>
    <d v="2017-04-04T00:00:00"/>
    <n v="-111.60000000000001"/>
    <n v="162"/>
    <s v="PKORTTIMAKSU"/>
    <x v="3"/>
    <m/>
    <m/>
    <m/>
    <m/>
    <x v="0"/>
    <n v="111.60000000000001"/>
    <n v="0"/>
    <x v="2"/>
    <x v="1"/>
    <x v="0"/>
  </r>
  <r>
    <x v="3"/>
    <d v="2017-04-04T00:00:00"/>
    <n v="-116.66600000000001"/>
    <n v="162"/>
    <s v="PKORTTIMAKSU"/>
    <x v="4"/>
    <m/>
    <m/>
    <m/>
    <m/>
    <x v="0"/>
    <n v="116.66600000000001"/>
    <n v="0"/>
    <x v="3"/>
    <x v="1"/>
    <x v="0"/>
  </r>
  <r>
    <x v="3"/>
    <d v="2017-04-04T00:00:00"/>
    <n v="2220"/>
    <n v="106"/>
    <s v="TILISIIRTO"/>
    <x v="8"/>
    <m/>
    <m/>
    <m/>
    <m/>
    <x v="1"/>
    <n v="0"/>
    <n v="2220"/>
    <x v="6"/>
    <x v="1"/>
    <x v="0"/>
  </r>
  <r>
    <x v="3"/>
    <d v="2017-04-04T00:00:00"/>
    <n v="146.44999999999999"/>
    <n v="106"/>
    <s v="TILISIIRTO"/>
    <x v="9"/>
    <m/>
    <m/>
    <m/>
    <m/>
    <x v="1"/>
    <n v="0"/>
    <n v="146.44999999999999"/>
    <x v="7"/>
    <x v="1"/>
    <x v="0"/>
  </r>
  <r>
    <x v="3"/>
    <d v="2017-04-04T00:00:00"/>
    <n v="-147.56"/>
    <n v="162"/>
    <s v="PKORTTIMAKSU"/>
    <x v="3"/>
    <m/>
    <m/>
    <m/>
    <m/>
    <x v="0"/>
    <n v="147.56"/>
    <n v="0"/>
    <x v="2"/>
    <x v="1"/>
    <x v="0"/>
  </r>
  <r>
    <x v="3"/>
    <d v="2017-04-04T00:00:00"/>
    <n v="-50.349999999999994"/>
    <n v="162"/>
    <s v="PKORTTIMAKSU"/>
    <x v="4"/>
    <m/>
    <m/>
    <m/>
    <m/>
    <x v="0"/>
    <n v="50.349999999999994"/>
    <n v="0"/>
    <x v="3"/>
    <x v="1"/>
    <x v="0"/>
  </r>
  <r>
    <x v="3"/>
    <d v="2017-04-04T00:00:00"/>
    <n v="-22.91"/>
    <n v="162"/>
    <s v="PKORTTIMAKSU"/>
    <x v="5"/>
    <m/>
    <m/>
    <m/>
    <m/>
    <x v="0"/>
    <n v="22.91"/>
    <n v="0"/>
    <x v="4"/>
    <x v="1"/>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Kassavirta" cacheId="0" applyNumberFormats="0" applyBorderFormats="0" applyFontFormats="0" applyPatternFormats="0" applyAlignmentFormats="0" applyWidthHeightFormats="1" dataCaption="Values" grandTotalCaption="Yhteensä" updatedVersion="6" minRefreshableVersion="5" useAutoFormatting="1" itemPrintTitles="1" createdVersion="6" indent="0" outline="1" outlineData="1" multipleFieldFilters="0" chartFormat="3">
  <location ref="A7:D12" firstHeaderRow="0" firstDataRow="1" firstDataCol="1" rowPageCount="2" colPageCount="1"/>
  <pivotFields count="21">
    <pivotField axis="axisRow" numFmtId="14" subtotalTop="0" showAll="0">
      <items count="15">
        <item x="0"/>
        <item x="1"/>
        <item x="2"/>
        <item x="3"/>
        <item x="4"/>
        <item x="5"/>
        <item x="6"/>
        <item x="7"/>
        <item x="8"/>
        <item x="9"/>
        <item x="10"/>
        <item x="11"/>
        <item x="12"/>
        <item x="13"/>
        <item t="default"/>
      </items>
    </pivotField>
    <pivotField numFmtId="14"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howAll="0"/>
    <pivotField dataField="1" showAll="0"/>
    <pivotField dataField="1" showAll="0"/>
    <pivotField name="Kassavirta" subtotalTop="0" multipleItemSelectionAllowed="1" showAll="0">
      <items count="9">
        <item x="6"/>
        <item x="5"/>
        <item x="1"/>
        <item x="3"/>
        <item x="2"/>
        <item x="0"/>
        <item x="7"/>
        <item x="4"/>
        <item t="default"/>
      </items>
    </pivotField>
    <pivotField axis="axisPage" multipleItemSelectionAllowed="1" showAll="0">
      <items count="3">
        <item x="1"/>
        <item h="1" x="0"/>
        <item t="default"/>
      </items>
    </pivotField>
    <pivotField axis="axisPage" multipleItemSelectionAllowed="1" showAll="0">
      <items count="3">
        <item x="0"/>
        <item h="1" x="1"/>
        <item t="default"/>
      </items>
    </pivotField>
    <pivotField dragToRow="0" dragToCol="0" dragToPage="0" showAll="0"/>
    <pivotField dragToRow="0" dragToCol="0" dragToPage="0" showAll="0"/>
    <pivotField axis="axisRow" showAll="0">
      <items count="4">
        <item x="0"/>
        <item x="1"/>
        <item x="2"/>
        <item t="default"/>
      </items>
    </pivotField>
    <pivotField dragToRow="0" dragToCol="0" dragToPage="0" showAll="0"/>
    <pivotField dataField="1" dragToRow="0" dragToCol="0" dragToPage="0" showAll="0"/>
  </pivotFields>
  <rowFields count="2">
    <field x="18"/>
    <field x="0"/>
  </rowFields>
  <rowItems count="5">
    <i>
      <x v="1"/>
    </i>
    <i r="1">
      <x v="2"/>
    </i>
    <i r="1">
      <x v="3"/>
    </i>
    <i r="1">
      <x v="4"/>
    </i>
    <i t="grand">
      <x/>
    </i>
  </rowItems>
  <colFields count="1">
    <field x="-2"/>
  </colFields>
  <colItems count="3">
    <i>
      <x/>
    </i>
    <i i="1">
      <x v="1"/>
    </i>
    <i i="2">
      <x v="2"/>
    </i>
  </colItems>
  <pageFields count="2">
    <pageField fld="14" hier="-1"/>
    <pageField fld="15" hier="-1"/>
  </pageFields>
  <dataFields count="3">
    <dataField name="Tulot." fld="12" baseField="0" baseItem="1" numFmtId="3"/>
    <dataField name="Menot." fld="11" baseField="0" baseItem="1" numFmtId="3"/>
    <dataField name="Säästöprosentti" fld="20" baseField="0" baseItem="1" numFmtId="9"/>
  </dataFields>
  <chartFormats count="3">
    <chartFormat chart="2" format="19" series="1">
      <pivotArea type="data" outline="0" fieldPosition="0">
        <references count="1">
          <reference field="4294967294" count="1" selected="0">
            <x v="0"/>
          </reference>
        </references>
      </pivotArea>
    </chartFormat>
    <chartFormat chart="2" format="20" series="1">
      <pivotArea type="data" outline="0" fieldPosition="0">
        <references count="1">
          <reference field="4294967294" count="1" selected="0">
            <x v="1"/>
          </reference>
        </references>
      </pivotArea>
    </chartFormat>
    <chartFormat chart="2" format="21" series="1">
      <pivotArea type="data" outline="0" fieldPosition="0">
        <references count="1">
          <reference field="4294967294" count="1" selected="0">
            <x v="2"/>
          </reference>
        </references>
      </pivotArea>
    </chartFormat>
  </chartFormats>
  <pivotTableStyleInfo name="PivotStyleLight16" showRowHeaders="1" showColHeaders="1" showRowStripes="0" showColStripes="0" showLastColumn="1"/>
  <filters count="1">
    <filter fld="0" type="dateBetween" evalOrder="-1" id="175" name="Kirjauspäivä">
      <autoFilter ref="A1">
        <filterColumn colId="0">
          <customFilters and="1">
            <customFilter operator="greaterThanOrEqual" val="42767"/>
            <customFilter operator="lessThanOrEqual" val="42947"/>
          </customFilters>
        </filterColumn>
      </autoFilter>
      <extLst>
        <ext xmlns:x15="http://schemas.microsoft.com/office/spreadsheetml/2010/11/main" uri="{0605FD5F-26C8-4aeb-8148-2DB25E43C511}">
          <x15:pivotFilter useWholeDay="1"/>
        </ext>
      </extLst>
    </filter>
  </filters>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name="Tulot" cacheId="0" applyNumberFormats="0" applyBorderFormats="0" applyFontFormats="0" applyPatternFormats="0" applyAlignmentFormats="0" applyWidthHeightFormats="1" dataCaption="Values" grandTotalCaption="Yhteensä" updatedVersion="6" minRefreshableVersion="5" useAutoFormatting="1" itemPrintTitles="1" createdVersion="6" indent="0" outline="1" outlineData="1" multipleFieldFilters="0" chartFormat="3" colHeaderCaption="Kuukaudet">
  <location ref="A5:F12" firstHeaderRow="1" firstDataRow="3" firstDataCol="1" rowPageCount="2" colPageCount="1"/>
  <pivotFields count="21">
    <pivotField axis="axisRow" numFmtId="14" subtotalTop="0" showAll="0">
      <items count="15">
        <item x="0"/>
        <item x="1"/>
        <item x="2"/>
        <item x="3"/>
        <item x="4"/>
        <item x="5"/>
        <item x="6"/>
        <item x="7"/>
        <item x="8"/>
        <item x="9"/>
        <item x="10"/>
        <item x="11"/>
        <item x="12"/>
        <item x="13"/>
        <item t="default"/>
      </items>
    </pivotField>
    <pivotField numFmtId="14" subtotalTop="0" showAll="0"/>
    <pivotField dataField="1" subtotalTop="0" showAll="0"/>
    <pivotField subtotalTop="0" showAll="0"/>
    <pivotField subtotalTop="0" showAll="0"/>
    <pivotField axis="axisCol" subtotalTop="0" showAll="0">
      <items count="11">
        <item x="0"/>
        <item x="1"/>
        <item x="2"/>
        <item x="3"/>
        <item x="4"/>
        <item x="5"/>
        <item x="6"/>
        <item x="7"/>
        <item x="8"/>
        <item x="9"/>
        <item t="default"/>
      </items>
    </pivotField>
    <pivotField subtotalTop="0" showAll="0"/>
    <pivotField subtotalTop="0" showAll="0"/>
    <pivotField subtotalTop="0" showAll="0"/>
    <pivotField subtotalTop="0" showAll="0"/>
    <pivotField axis="axisPage" multipleItemSelectionAllowed="1" showAll="0">
      <items count="3">
        <item h="1" x="0"/>
        <item x="1"/>
        <item t="default"/>
      </items>
    </pivotField>
    <pivotField showAll="0"/>
    <pivotField multipleItemSelectionAllowed="1" showAll="0"/>
    <pivotField axis="axisCol" subtotalTop="0" showAll="0">
      <items count="9">
        <item x="5"/>
        <item x="3"/>
        <item x="2"/>
        <item x="0"/>
        <item x="4"/>
        <item x="1"/>
        <item x="6"/>
        <item x="7"/>
        <item t="default"/>
      </items>
    </pivotField>
    <pivotField showAll="0"/>
    <pivotField axis="axisPage" multipleItemSelectionAllowed="1" showAll="0">
      <items count="3">
        <item x="0"/>
        <item h="1" x="1"/>
        <item t="default"/>
      </items>
    </pivotField>
    <pivotField dragToRow="0" dragToCol="0" dragToPage="0" showAll="0"/>
    <pivotField dragToRow="0" dragToCol="0" dragToPage="0" showAll="0"/>
    <pivotField axis="axisRow" showAll="0">
      <items count="4">
        <item x="0"/>
        <item x="1"/>
        <item x="2"/>
        <item t="default"/>
      </items>
    </pivotField>
    <pivotField dragToRow="0" dragToCol="0" dragToPage="0" showAll="0"/>
    <pivotField dragToRow="0" dragToCol="0" dragToPage="0" showAll="0"/>
  </pivotFields>
  <rowFields count="2">
    <field x="18"/>
    <field x="0"/>
  </rowFields>
  <rowItems count="5">
    <i>
      <x v="1"/>
    </i>
    <i r="1">
      <x v="2"/>
    </i>
    <i r="1">
      <x v="3"/>
    </i>
    <i r="1">
      <x v="4"/>
    </i>
    <i t="grand">
      <x/>
    </i>
  </rowItems>
  <colFields count="2">
    <field x="13"/>
    <field x="5"/>
  </colFields>
  <colItems count="5">
    <i>
      <x v="6"/>
      <x v="8"/>
    </i>
    <i t="default">
      <x v="6"/>
    </i>
    <i>
      <x v="7"/>
      <x v="9"/>
    </i>
    <i t="default">
      <x v="7"/>
    </i>
    <i t="grand">
      <x/>
    </i>
  </colItems>
  <pageFields count="2">
    <pageField fld="10" hier="-1"/>
    <pageField fld="15" hier="-1"/>
  </pageFields>
  <dataFields count="1">
    <dataField name="Kulut" fld="2" baseField="10" baseItem="0" numFmtId="3"/>
  </dataFields>
  <chartFormats count="5">
    <chartFormat chart="1" format="6" series="1">
      <pivotArea type="data" outline="0" fieldPosition="0">
        <references count="3">
          <reference field="4294967294" count="1" selected="0">
            <x v="0"/>
          </reference>
          <reference field="5" count="1" selected="0">
            <x v="8"/>
          </reference>
          <reference field="13" count="1" selected="0">
            <x v="6"/>
          </reference>
        </references>
      </pivotArea>
    </chartFormat>
    <chartFormat chart="1" format="7" series="1">
      <pivotArea type="data" outline="0" fieldPosition="0">
        <references count="3">
          <reference field="4294967294" count="1" selected="0">
            <x v="0"/>
          </reference>
          <reference field="5" count="1" selected="0">
            <x v="9"/>
          </reference>
          <reference field="13" count="1" selected="0">
            <x v="7"/>
          </reference>
        </references>
      </pivotArea>
    </chartFormat>
    <chartFormat chart="2" format="8" series="1">
      <pivotArea type="data" outline="0" fieldPosition="0">
        <references count="3">
          <reference field="4294967294" count="1" selected="0">
            <x v="0"/>
          </reference>
          <reference field="5" count="1" selected="0">
            <x v="8"/>
          </reference>
          <reference field="13" count="1" selected="0">
            <x v="6"/>
          </reference>
        </references>
      </pivotArea>
    </chartFormat>
    <chartFormat chart="2" format="9" series="1">
      <pivotArea type="data" outline="0" fieldPosition="0">
        <references count="3">
          <reference field="4294967294" count="1" selected="0">
            <x v="0"/>
          </reference>
          <reference field="5" count="1" selected="0">
            <x v="9"/>
          </reference>
          <reference field="13" count="1" selected="0">
            <x v="7"/>
          </reference>
        </references>
      </pivotArea>
    </chartFormat>
    <chartFormat chart="2" format="1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filters count="1">
    <filter fld="0" type="dateBetween" evalOrder="-1" id="142" name="Kirjauspäivä">
      <autoFilter ref="A1">
        <filterColumn colId="0">
          <customFilters and="1">
            <customFilter operator="greaterThanOrEqual" val="42767"/>
            <customFilter operator="lessThanOrEqual" val="42947"/>
          </customFilters>
        </filterColumn>
      </autoFilter>
      <extLst>
        <ext xmlns:x15="http://schemas.microsoft.com/office/spreadsheetml/2010/11/main" uri="{0605FD5F-26C8-4aeb-8148-2DB25E43C511}">
          <x15:pivotFilter useWholeDay="1"/>
        </ext>
      </extLst>
    </filter>
  </filters>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name="Uudet_sijoitukset" cacheId="0" applyNumberFormats="0" applyBorderFormats="0" applyFontFormats="0" applyPatternFormats="0" applyAlignmentFormats="0" applyWidthHeightFormats="1" dataCaption="Values" grandTotalCaption="Yhteensä" updatedVersion="6" minRefreshableVersion="5" useAutoFormatting="1" itemPrintTitles="1" createdVersion="6" indent="0" outline="1" outlineData="1" multipleFieldFilters="0" chartFormat="3" colHeaderCaption="Kuukaudet">
  <location ref="A7:E14" firstHeaderRow="1" firstDataRow="3" firstDataCol="1" rowPageCount="2" colPageCount="1"/>
  <pivotFields count="21">
    <pivotField axis="axisRow" numFmtId="14" subtotalTop="0" showAll="0">
      <items count="15">
        <item x="0"/>
        <item x="1"/>
        <item x="2"/>
        <item x="3"/>
        <item x="4"/>
        <item x="5"/>
        <item x="6"/>
        <item x="7"/>
        <item x="8"/>
        <item x="9"/>
        <item x="10"/>
        <item x="11"/>
        <item x="12"/>
        <item x="13"/>
        <item t="default"/>
      </items>
    </pivotField>
    <pivotField numFmtId="14" subtotalTop="0" showAll="0"/>
    <pivotField subtotalTop="0" showAll="0"/>
    <pivotField subtotalTop="0" showAll="0"/>
    <pivotField subtotalTop="0" showAll="0"/>
    <pivotField axis="axisCol" subtotalTop="0" showAll="0">
      <items count="11">
        <item x="0"/>
        <item x="1"/>
        <item x="2"/>
        <item x="3"/>
        <item x="4"/>
        <item x="5"/>
        <item x="6"/>
        <item x="7"/>
        <item x="8"/>
        <item x="9"/>
        <item t="default"/>
      </items>
    </pivotField>
    <pivotField subtotalTop="0" showAll="0"/>
    <pivotField subtotalTop="0" showAll="0"/>
    <pivotField subtotalTop="0" showAll="0"/>
    <pivotField subtotalTop="0" showAll="0"/>
    <pivotField axis="axisPage" multipleItemSelectionAllowed="1" showAll="0">
      <items count="3">
        <item x="0"/>
        <item h="1" x="1"/>
        <item t="default"/>
      </items>
    </pivotField>
    <pivotField dataField="1" multipleItemSelectionAllowed="1" showAll="0"/>
    <pivotField showAll="0"/>
    <pivotField axis="axisCol" subtotalTop="0" showAll="0">
      <items count="9">
        <item x="5"/>
        <item x="3"/>
        <item x="2"/>
        <item x="0"/>
        <item x="4"/>
        <item x="1"/>
        <item x="6"/>
        <item x="7"/>
        <item t="default"/>
      </items>
    </pivotField>
    <pivotField axis="axisPage" multipleItemSelectionAllowed="1" showAll="0">
      <items count="3">
        <item h="1" x="1"/>
        <item x="0"/>
        <item t="default"/>
      </items>
    </pivotField>
    <pivotField showAll="0"/>
    <pivotField dragToRow="0" dragToCol="0" dragToPage="0" showAll="0"/>
    <pivotField dragToRow="0" dragToCol="0" dragToPage="0" showAll="0"/>
    <pivotField axis="axisRow" showAll="0">
      <items count="4">
        <item x="0"/>
        <item x="1"/>
        <item x="2"/>
        <item t="default"/>
      </items>
    </pivotField>
    <pivotField dragToRow="0" dragToCol="0" dragToPage="0" showAll="0"/>
    <pivotField dragToRow="0" dragToCol="0" dragToPage="0" showAll="0"/>
  </pivotFields>
  <rowFields count="2">
    <field x="18"/>
    <field x="0"/>
  </rowFields>
  <rowItems count="5">
    <i>
      <x v="1"/>
    </i>
    <i r="1">
      <x v="2"/>
    </i>
    <i r="1">
      <x v="3"/>
    </i>
    <i r="1">
      <x v="4"/>
    </i>
    <i t="grand">
      <x/>
    </i>
  </rowItems>
  <colFields count="2">
    <field x="13"/>
    <field x="5"/>
  </colFields>
  <colItems count="4">
    <i>
      <x v="3"/>
      <x/>
    </i>
    <i r="1">
      <x v="1"/>
    </i>
    <i t="default">
      <x v="3"/>
    </i>
    <i t="grand">
      <x/>
    </i>
  </colItems>
  <pageFields count="2">
    <pageField fld="10" hier="-1"/>
    <pageField fld="14" hier="-1"/>
  </pageFields>
  <dataFields count="1">
    <dataField name="Sum of Menot" fld="11" baseField="0" baseItem="0"/>
  </dataFields>
  <chartFormats count="8">
    <chartFormat chart="2" format="8" series="1">
      <pivotArea type="data" outline="0" fieldPosition="0">
        <references count="3">
          <reference field="4294967294" count="1" selected="0">
            <x v="0"/>
          </reference>
          <reference field="5" count="1" selected="0">
            <x v="0"/>
          </reference>
          <reference field="13" count="1" selected="0">
            <x v="3"/>
          </reference>
        </references>
      </pivotArea>
    </chartFormat>
    <chartFormat chart="2" format="9" series="1">
      <pivotArea type="data" outline="0" fieldPosition="0">
        <references count="3">
          <reference field="4294967294" count="1" selected="0">
            <x v="0"/>
          </reference>
          <reference field="5" count="1" selected="0">
            <x v="1"/>
          </reference>
          <reference field="13" count="1" selected="0">
            <x v="3"/>
          </reference>
        </references>
      </pivotArea>
    </chartFormat>
    <chartFormat chart="2" format="10" series="1">
      <pivotArea type="data" outline="0" fieldPosition="0">
        <references count="1">
          <reference field="4294967294" count="1" selected="0">
            <x v="0"/>
          </reference>
        </references>
      </pivotArea>
    </chartFormat>
    <chartFormat chart="2" format="11" series="1">
      <pivotArea type="data" outline="0" fieldPosition="0">
        <references count="3">
          <reference field="4294967294" count="1" selected="0">
            <x v="0"/>
          </reference>
          <reference field="5" count="1" selected="0">
            <x v="4"/>
          </reference>
          <reference field="13" count="1" selected="0">
            <x v="1"/>
          </reference>
        </references>
      </pivotArea>
    </chartFormat>
    <chartFormat chart="2" format="12" series="1">
      <pivotArea type="data" outline="0" fieldPosition="0">
        <references count="3">
          <reference field="4294967294" count="1" selected="0">
            <x v="0"/>
          </reference>
          <reference field="5" count="1" selected="0">
            <x v="3"/>
          </reference>
          <reference field="13" count="1" selected="0">
            <x v="2"/>
          </reference>
        </references>
      </pivotArea>
    </chartFormat>
    <chartFormat chart="2" format="13" series="1">
      <pivotArea type="data" outline="0" fieldPosition="0">
        <references count="3">
          <reference field="4294967294" count="1" selected="0">
            <x v="0"/>
          </reference>
          <reference field="5" count="1" selected="0">
            <x v="5"/>
          </reference>
          <reference field="13" count="1" selected="0">
            <x v="4"/>
          </reference>
        </references>
      </pivotArea>
    </chartFormat>
    <chartFormat chart="2" format="14" series="1">
      <pivotArea type="data" outline="0" fieldPosition="0">
        <references count="3">
          <reference field="4294967294" count="1" selected="0">
            <x v="0"/>
          </reference>
          <reference field="5" count="1" selected="0">
            <x v="2"/>
          </reference>
          <reference field="13" count="1" selected="0">
            <x v="5"/>
          </reference>
        </references>
      </pivotArea>
    </chartFormat>
    <chartFormat chart="2" format="15" series="1">
      <pivotArea type="data" outline="0" fieldPosition="0">
        <references count="3">
          <reference field="4294967294" count="1" selected="0">
            <x v="0"/>
          </reference>
          <reference field="5" count="1" selected="0">
            <x v="7"/>
          </reference>
          <reference field="13" count="1" selected="0">
            <x v="0"/>
          </reference>
        </references>
      </pivotArea>
    </chartFormat>
  </chartFormats>
  <pivotTableStyleInfo name="PivotStyleLight16" showRowHeaders="1" showColHeaders="1" showRowStripes="0" showColStripes="0" showLastColumn="1"/>
  <filters count="1">
    <filter fld="0" type="dateBetween" evalOrder="-1" id="147" name="Kirjauspäivä">
      <autoFilter ref="A1">
        <filterColumn colId="0">
          <customFilters and="1">
            <customFilter operator="greaterThanOrEqual" val="42767"/>
            <customFilter operator="lessThanOrEqual" val="42947"/>
          </customFilters>
        </filterColumn>
      </autoFilter>
      <extLst>
        <ext xmlns:x15="http://schemas.microsoft.com/office/spreadsheetml/2010/11/main" uri="{0605FD5F-26C8-4aeb-8148-2DB25E43C511}">
          <x15:pivotFilter useWholeDay="1"/>
        </ext>
      </extLst>
    </filter>
  </filters>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name="Kulut_KK" cacheId="0" applyNumberFormats="0" applyBorderFormats="0" applyFontFormats="0" applyPatternFormats="0" applyAlignmentFormats="0" applyWidthHeightFormats="1" dataCaption="Values" grandTotalCaption="Yhteensä" updatedVersion="6" minRefreshableVersion="5" useAutoFormatting="1" itemPrintTitles="1" createdVersion="6" indent="0" outline="1" outlineData="1" multipleFieldFilters="0" chartFormat="4" colHeaderCaption="Kuukaudet">
  <location ref="A7:F14" firstHeaderRow="1" firstDataRow="3" firstDataCol="1" rowPageCount="3" colPageCount="1"/>
  <pivotFields count="21">
    <pivotField axis="axisCol" numFmtId="14" subtotalTop="0" showAll="0">
      <items count="15">
        <item x="0"/>
        <item x="1"/>
        <item x="2"/>
        <item x="3"/>
        <item x="4"/>
        <item x="5"/>
        <item x="6"/>
        <item x="7"/>
        <item x="8"/>
        <item x="9"/>
        <item x="10"/>
        <item x="11"/>
        <item x="12"/>
        <item x="13"/>
        <item t="default"/>
      </items>
    </pivotField>
    <pivotField numFmtId="14"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axis="axisPage" multipleItemSelectionAllowed="1" showAll="0">
      <items count="3">
        <item x="0"/>
        <item h="1" x="1"/>
        <item t="default"/>
      </items>
    </pivotField>
    <pivotField dataField="1" multipleItemSelectionAllowed="1" showAll="0"/>
    <pivotField showAll="0"/>
    <pivotField axis="axisRow" subtotalTop="0" showAll="0">
      <items count="9">
        <item x="5"/>
        <item x="3"/>
        <item x="2"/>
        <item x="0"/>
        <item x="4"/>
        <item x="1"/>
        <item x="6"/>
        <item x="7"/>
        <item t="default"/>
      </items>
    </pivotField>
    <pivotField axis="axisPage" multipleItemSelectionAllowed="1" showAll="0">
      <items count="3">
        <item x="1"/>
        <item h="1" x="0"/>
        <item t="default"/>
      </items>
    </pivotField>
    <pivotField axis="axisPage" multipleItemSelectionAllowed="1" showAll="0">
      <items count="3">
        <item x="0"/>
        <item h="1" x="1"/>
        <item t="default"/>
      </items>
    </pivotField>
    <pivotField dragToRow="0" dragToCol="0" dragToPage="0" showAll="0"/>
    <pivotField dragToRow="0" dragToCol="0" dragToPage="0" showAll="0"/>
    <pivotField axis="axisCol" showAll="0">
      <items count="4">
        <item x="0"/>
        <item x="1"/>
        <item x="2"/>
        <item t="default"/>
      </items>
    </pivotField>
    <pivotField dragToRow="0" dragToCol="0" dragToPage="0" showAll="0"/>
    <pivotField dragToRow="0" dragToCol="0" dragToPage="0" showAll="0"/>
  </pivotFields>
  <rowFields count="1">
    <field x="13"/>
  </rowFields>
  <rowItems count="5">
    <i>
      <x/>
    </i>
    <i>
      <x v="1"/>
    </i>
    <i>
      <x v="2"/>
    </i>
    <i>
      <x v="4"/>
    </i>
    <i t="grand">
      <x/>
    </i>
  </rowItems>
  <colFields count="2">
    <field x="18"/>
    <field x="0"/>
  </colFields>
  <colItems count="5">
    <i>
      <x v="1"/>
      <x v="2"/>
    </i>
    <i r="1">
      <x v="3"/>
    </i>
    <i r="1">
      <x v="4"/>
    </i>
    <i t="default">
      <x v="1"/>
    </i>
    <i t="grand">
      <x/>
    </i>
  </colItems>
  <pageFields count="3">
    <pageField fld="10" hier="-1"/>
    <pageField fld="15" hier="-1"/>
    <pageField fld="14" hier="-1"/>
  </pageFields>
  <dataFields count="1">
    <dataField name="Sum of Menot" fld="11" baseField="13" baseItem="1" numFmtId="3"/>
  </dataFields>
  <chartFormats count="5">
    <chartFormat chart="3" format="20" series="1">
      <pivotArea type="data" outline="0" fieldPosition="0">
        <references count="3">
          <reference field="4294967294" count="1" selected="0">
            <x v="0"/>
          </reference>
          <reference field="0" count="1" selected="0">
            <x v="1"/>
          </reference>
          <reference field="18" count="1" selected="0">
            <x v="1"/>
          </reference>
        </references>
      </pivotArea>
    </chartFormat>
    <chartFormat chart="3" format="21" series="1">
      <pivotArea type="data" outline="0" fieldPosition="0">
        <references count="3">
          <reference field="4294967294" count="1" selected="0">
            <x v="0"/>
          </reference>
          <reference field="0" count="1" selected="0">
            <x v="2"/>
          </reference>
          <reference field="18" count="1" selected="0">
            <x v="1"/>
          </reference>
        </references>
      </pivotArea>
    </chartFormat>
    <chartFormat chart="3" format="22" series="1">
      <pivotArea type="data" outline="0" fieldPosition="0">
        <references count="3">
          <reference field="4294967294" count="1" selected="0">
            <x v="0"/>
          </reference>
          <reference field="0" count="1" selected="0">
            <x v="3"/>
          </reference>
          <reference field="18" count="1" selected="0">
            <x v="1"/>
          </reference>
        </references>
      </pivotArea>
    </chartFormat>
    <chartFormat chart="3" format="23" series="1">
      <pivotArea type="data" outline="0" fieldPosition="0">
        <references count="3">
          <reference field="4294967294" count="1" selected="0">
            <x v="0"/>
          </reference>
          <reference field="0" count="1" selected="0">
            <x v="4"/>
          </reference>
          <reference field="18" count="1" selected="0">
            <x v="1"/>
          </reference>
        </references>
      </pivotArea>
    </chartFormat>
    <chartFormat chart="3" format="24"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filters count="1">
    <filter fld="0" type="dateBetween" evalOrder="-1" id="159" name="Kirjauspäivä">
      <autoFilter ref="A1">
        <filterColumn colId="0">
          <customFilters and="1">
            <customFilter operator="greaterThanOrEqual" val="42767"/>
            <customFilter operator="lessThanOrEqual" val="42947"/>
          </customFilters>
        </filterColumn>
      </autoFilter>
      <extLst>
        <ext xmlns:x15="http://schemas.microsoft.com/office/spreadsheetml/2010/11/main" uri="{0605FD5F-26C8-4aeb-8148-2DB25E43C511}">
          <x15:pivotFilter useWholeDay="1"/>
        </ext>
      </extLst>
    </filter>
  </filters>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name="KulujenOsuudet" cacheId="0" applyNumberFormats="0" applyBorderFormats="0" applyFontFormats="0" applyPatternFormats="0" applyAlignmentFormats="0" applyWidthHeightFormats="1" dataCaption="Values" grandTotalCaption="Yhteensä" updatedVersion="6" minRefreshableVersion="5" useAutoFormatting="1" itemPrintTitles="1" createdVersion="6" indent="0" outline="1" outlineData="1" multipleFieldFilters="0" chartFormat="5" colHeaderCaption="Kuukaudet">
  <location ref="A7:B12" firstHeaderRow="1" firstDataRow="1" firstDataCol="1" rowPageCount="3" colPageCount="1"/>
  <pivotFields count="21">
    <pivotField numFmtId="14" subtotalTop="0" showAll="0">
      <items count="15">
        <item x="0"/>
        <item x="1"/>
        <item x="2"/>
        <item x="3"/>
        <item x="4"/>
        <item x="5"/>
        <item x="6"/>
        <item x="7"/>
        <item x="8"/>
        <item x="9"/>
        <item x="10"/>
        <item x="11"/>
        <item x="12"/>
        <item x="13"/>
        <item t="default"/>
      </items>
    </pivotField>
    <pivotField numFmtId="14"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axis="axisPage" multipleItemSelectionAllowed="1" showAll="0">
      <items count="3">
        <item x="0"/>
        <item h="1" x="1"/>
        <item t="default"/>
      </items>
    </pivotField>
    <pivotField dataField="1" multipleItemSelectionAllowed="1" showAll="0"/>
    <pivotField showAll="0"/>
    <pivotField axis="axisRow" subtotalTop="0" showAll="0">
      <items count="9">
        <item x="5"/>
        <item x="3"/>
        <item x="2"/>
        <item x="0"/>
        <item x="4"/>
        <item x="1"/>
        <item x="6"/>
        <item x="7"/>
        <item t="default"/>
      </items>
    </pivotField>
    <pivotField axis="axisPage" multipleItemSelectionAllowed="1" showAll="0">
      <items count="3">
        <item x="1"/>
        <item h="1" x="0"/>
        <item t="default"/>
      </items>
    </pivotField>
    <pivotField axis="axisPage" multipleItemSelectionAllowed="1" showAll="0">
      <items count="3">
        <item x="0"/>
        <item h="1" x="1"/>
        <item t="default"/>
      </items>
    </pivotField>
    <pivotField dragToRow="0" dragToCol="0" dragToPage="0" showAll="0"/>
    <pivotField dragToRow="0" dragToCol="0" dragToPage="0" showAll="0"/>
    <pivotField showAll="0">
      <items count="4">
        <item x="0"/>
        <item x="1"/>
        <item x="2"/>
        <item t="default"/>
      </items>
    </pivotField>
    <pivotField dragToRow="0" dragToCol="0" dragToPage="0" showAll="0"/>
    <pivotField dragToRow="0" dragToCol="0" dragToPage="0" showAll="0"/>
  </pivotFields>
  <rowFields count="1">
    <field x="13"/>
  </rowFields>
  <rowItems count="5">
    <i>
      <x/>
    </i>
    <i>
      <x v="1"/>
    </i>
    <i>
      <x v="2"/>
    </i>
    <i>
      <x v="4"/>
    </i>
    <i t="grand">
      <x/>
    </i>
  </rowItems>
  <colItems count="1">
    <i/>
  </colItems>
  <pageFields count="3">
    <pageField fld="10" hier="-1"/>
    <pageField fld="15" hier="-1"/>
    <pageField fld="14" hier="-1"/>
  </pageFields>
  <dataFields count="1">
    <dataField name="Sum of Menot" fld="11" baseField="13" baseItem="4" numFmtId="3"/>
  </dataFields>
  <chartFormats count="6">
    <chartFormat chart="4" format="40" series="1">
      <pivotArea type="data" outline="0" fieldPosition="0">
        <references count="1">
          <reference field="4294967294" count="1" selected="0">
            <x v="0"/>
          </reference>
        </references>
      </pivotArea>
    </chartFormat>
    <chartFormat chart="4" format="48">
      <pivotArea type="data" outline="0" fieldPosition="0">
        <references count="2">
          <reference field="4294967294" count="1" selected="0">
            <x v="0"/>
          </reference>
          <reference field="13" count="1" selected="0">
            <x v="0"/>
          </reference>
        </references>
      </pivotArea>
    </chartFormat>
    <chartFormat chart="4" format="49">
      <pivotArea type="data" outline="0" fieldPosition="0">
        <references count="2">
          <reference field="4294967294" count="1" selected="0">
            <x v="0"/>
          </reference>
          <reference field="13" count="1" selected="0">
            <x v="1"/>
          </reference>
        </references>
      </pivotArea>
    </chartFormat>
    <chartFormat chart="4" format="50">
      <pivotArea type="data" outline="0" fieldPosition="0">
        <references count="2">
          <reference field="4294967294" count="1" selected="0">
            <x v="0"/>
          </reference>
          <reference field="13" count="1" selected="0">
            <x v="2"/>
          </reference>
        </references>
      </pivotArea>
    </chartFormat>
    <chartFormat chart="4" format="51">
      <pivotArea type="data" outline="0" fieldPosition="0">
        <references count="2">
          <reference field="4294967294" count="1" selected="0">
            <x v="0"/>
          </reference>
          <reference field="13" count="1" selected="0">
            <x v="3"/>
          </reference>
        </references>
      </pivotArea>
    </chartFormat>
    <chartFormat chart="4" format="52">
      <pivotArea type="data" outline="0" fieldPosition="0">
        <references count="2">
          <reference field="4294967294" count="1" selected="0">
            <x v="0"/>
          </reference>
          <reference field="13" count="1" selected="0">
            <x v="4"/>
          </reference>
        </references>
      </pivotArea>
    </chartFormat>
  </chartFormats>
  <pivotTableStyleInfo name="PivotStyleLight16" showRowHeaders="1" showColHeaders="1" showRowStripes="0" showColStripes="0" showLastColumn="1"/>
  <filters count="1">
    <filter fld="0" type="dateBetween" evalOrder="-1" id="159" name="Kirjauspäivä">
      <autoFilter ref="A1">
        <filterColumn colId="0">
          <customFilters and="1">
            <customFilter operator="greaterThanOrEqual" val="42767"/>
            <customFilter operator="lessThanOrEqual" val="42947"/>
          </customFilters>
        </filterColumn>
      </autoFilter>
      <extLst>
        <ext xmlns:x15="http://schemas.microsoft.com/office/spreadsheetml/2010/11/main" uri="{0605FD5F-26C8-4aeb-8148-2DB25E43C511}">
          <x15:pivotFilter useWholeDay="1"/>
        </ext>
      </extLst>
    </filter>
  </filters>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Kategoria" sourceName="Kategoria">
  <pivotTables>
    <pivotTable tabId="4" name="Kulut_KK"/>
    <pivotTable tabId="3" name="Kassavirta"/>
    <pivotTable tabId="8" name="KulujenOsuudet"/>
    <pivotTable tabId="7" name="Uudet_sijoitukset"/>
    <pivotTable tabId="6" name="Tulot"/>
  </pivotTables>
  <data>
    <tabular pivotCacheId="1">
      <items count="8">
        <i x="6" s="1"/>
        <i x="5" s="1"/>
        <i x="3" s="1"/>
        <i x="2" s="1"/>
        <i x="0" s="1"/>
        <i x="7" s="1"/>
        <i x="4" s="1"/>
        <i x="1"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Kategoria" cache="Slicer_Kategoria" caption="Kategoria" rowHeight="213013"/>
</slicers>
</file>

<file path=xl/tables/table1.xml><?xml version="1.0" encoding="utf-8"?>
<table xmlns="http://schemas.openxmlformats.org/spreadsheetml/2006/main" id="1" name="Tilitapahtumat" displayName="Tilitapahtumat" ref="A1:P77" totalsRowShown="0" headerRowDxfId="20" headerRowBorderDxfId="19" tableBorderDxfId="18">
  <autoFilter ref="A1:P77"/>
  <tableColumns count="16">
    <tableColumn id="1" name="Kirjauspäivä" dataDxfId="17"/>
    <tableColumn id="2" name="Arvopäivä" dataDxfId="16"/>
    <tableColumn id="3" name="Määrä  EUROA" dataDxfId="15"/>
    <tableColumn id="4" name="Laji" dataDxfId="14"/>
    <tableColumn id="5" name="Selitys" dataDxfId="13"/>
    <tableColumn id="6" name="Saaja/Maksaja" dataDxfId="12"/>
    <tableColumn id="7" name="Saajan tilinumero ja pankin BIC" dataDxfId="11"/>
    <tableColumn id="8" name="Viite" dataDxfId="10"/>
    <tableColumn id="9" name="Viesti" dataDxfId="9"/>
    <tableColumn id="10" name="Arkistointitunnus" dataDxfId="8"/>
    <tableColumn id="16" name="Tulo/Meno" dataDxfId="7">
      <calculatedColumnFormula>IF(Tilitapahtumat[[#This Row],[Määrä  EUROA]]&lt;0,"Meno","Tulo")</calculatedColumnFormula>
    </tableColumn>
    <tableColumn id="11" name="Menot" dataDxfId="6">
      <calculatedColumnFormula>IF(Tilitapahtumat[[#This Row],[Määrä  EUROA]]&lt;0,Tilitapahtumat[[#This Row],[Määrä  EUROA]]*-1,0)</calculatedColumnFormula>
    </tableColumn>
    <tableColumn id="15" name="Tulot" dataDxfId="5">
      <calculatedColumnFormula>IF(Tilitapahtumat[[#This Row],[Määrä  EUROA]]&lt;0,0,Tilitapahtumat[[#This Row],[Määrä  EUROA]])</calculatedColumnFormula>
    </tableColumn>
    <tableColumn id="12" name="Kategoria" dataDxfId="4">
      <calculatedColumnFormula>VLOOKUP(Tilitapahtumat[[#This Row],[Saaja/Maksaja]],Kategoriat[],3,0)</calculatedColumnFormula>
    </tableColumn>
    <tableColumn id="13" name="Sijoitukset" dataDxfId="3">
      <calculatedColumnFormula>IF(Tilitapahtumat[[#This Row],[Kategoria]]="Sijoitukset",1,0)</calculatedColumnFormula>
    </tableColumn>
    <tableColumn id="17" name="Oma tilisiirto" dataDxfId="2">
      <calculatedColumnFormula>IF(Tilitapahtumat[[#This Row],[Saaja/Maksaja]]="P.Ohatta",1,0)</calculatedColumnFormula>
    </tableColumn>
  </tableColumns>
  <tableStyleInfo name="TableStyleLight1" showFirstColumn="0" showLastColumn="0" showRowStripes="1" showColumnStripes="0"/>
</table>
</file>

<file path=xl/tables/table2.xml><?xml version="1.0" encoding="utf-8"?>
<table xmlns="http://schemas.openxmlformats.org/spreadsheetml/2006/main" id="2" name="Kategoriat" displayName="Kategoriat" ref="A1:C11" totalsRowShown="0">
  <autoFilter ref="A1:C11"/>
  <tableColumns count="3">
    <tableColumn id="1" name="Maksaja / Saaja" dataDxfId="1"/>
    <tableColumn id="2" name="Tulo / Meno" dataDxfId="0">
      <calculatedColumnFormula>VLOOKUP(Kategoriat[[#This Row],[Maksaja / Saaja]],Tilitapahtumat[[Saaja/Maksaja]:[Menot]],6,0)</calculatedColumnFormula>
    </tableColumn>
    <tableColumn id="3" name="Kategoria"/>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Grayscale">
      <a:dk1>
        <a:sysClr val="windowText" lastClr="000000"/>
      </a:dk1>
      <a:lt1>
        <a:sysClr val="window" lastClr="FFFFFF"/>
      </a:lt1>
      <a:dk2>
        <a:srgbClr val="000000"/>
      </a:dk2>
      <a:lt2>
        <a:srgbClr val="F8F8F8"/>
      </a:lt2>
      <a:accent1>
        <a:srgbClr val="DDDDDD"/>
      </a:accent1>
      <a:accent2>
        <a:srgbClr val="B2B2B2"/>
      </a:accent2>
      <a:accent3>
        <a:srgbClr val="969696"/>
      </a:accent3>
      <a:accent4>
        <a:srgbClr val="808080"/>
      </a:accent4>
      <a:accent5>
        <a:srgbClr val="5F5F5F"/>
      </a:accent5>
      <a:accent6>
        <a:srgbClr val="4D4D4D"/>
      </a:accent6>
      <a:hlink>
        <a:srgbClr val="5F5F5F"/>
      </a:hlink>
      <a:folHlink>
        <a:srgbClr val="919191"/>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imelineCaches/timelineCache1.xml><?xml version="1.0" encoding="utf-8"?>
<timelineCacheDefinition xmlns="http://schemas.microsoft.com/office/spreadsheetml/2010/11/main" xmlns:x15="http://schemas.microsoft.com/office/spreadsheetml/2010/11/main" name="NativeTimeline_Kirjauspäivä" sourceName="Kirjauspäivä">
  <pivotTables>
    <pivotTable tabId="3" name="Kassavirta"/>
    <pivotTable tabId="4" name="Kulut_KK"/>
    <pivotTable tabId="8" name="KulujenOsuudet"/>
    <pivotTable tabId="7" name="Uudet_sijoitukset"/>
    <pivotTable tabId="6" name="Tulot"/>
  </pivotTables>
  <state minimalRefreshVersion="6" lastRefreshVersion="6" pivotCacheId="1" filterType="dateBetween">
    <selection startDate="2017-02-01T00:00:00" endDate="2017-07-31T00:00:00"/>
    <bounds startDate="2017-01-01T00:00:00" endDate="2018-01-01T00:00:00"/>
  </state>
</timelineCacheDefinition>
</file>

<file path=xl/timelines/timeline1.xml><?xml version="1.0" encoding="utf-8"?>
<timelines xmlns="http://schemas.microsoft.com/office/spreadsheetml/2010/11/main" xmlns:mc="http://schemas.openxmlformats.org/markup-compatibility/2006" xmlns:x="http://schemas.openxmlformats.org/spreadsheetml/2006/main" mc:Ignorable="x">
  <timeline name="Kirjauspäivä" cache="NativeTimeline_Kirjauspäivä" caption="Kirjauspäivä" showHeader="0" showSelectionLabel="0" showTimeLevel="0" level="2" selectionLevel="2" scrollPosition="2017-01-01T00:00:00"/>
</timelines>
</file>

<file path=xl/worksheets/_rels/sheet1.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microsoft.com/office/2011/relationships/timeline" Target="../timelines/timeline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2.xm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ivotTable" Target="../pivotTables/pivotTable3.xm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ivotTable" Target="../pivotTables/pivotTable4.xm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ivotTable" Target="../pivotTables/pivotTable5.xml"/></Relationships>
</file>

<file path=xl/worksheets/_rels/sheet7.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C42"/>
  <sheetViews>
    <sheetView showGridLines="0" tabSelected="1" zoomScale="70" zoomScaleNormal="70" workbookViewId="0">
      <selection activeCell="W36" sqref="W36"/>
    </sheetView>
  </sheetViews>
  <sheetFormatPr defaultRowHeight="13.1" x14ac:dyDescent="0.25"/>
  <cols>
    <col min="1" max="1" width="4.625" customWidth="1"/>
    <col min="2" max="2" width="14" customWidth="1"/>
    <col min="3" max="3" width="13.375" customWidth="1"/>
    <col min="4" max="4" width="8.375" customWidth="1"/>
    <col min="5" max="5" width="19.75" bestFit="1" customWidth="1"/>
    <col min="6" max="6" width="8.125" customWidth="1"/>
    <col min="7" max="7" width="14" customWidth="1"/>
    <col min="8" max="8" width="10.25" customWidth="1"/>
    <col min="9" max="9" width="8.25" customWidth="1"/>
    <col min="10" max="10" width="5.875" customWidth="1"/>
    <col min="11" max="11" width="13.5" customWidth="1"/>
    <col min="12" max="12" width="21.5" customWidth="1"/>
    <col min="13" max="13" width="21.625" customWidth="1"/>
    <col min="14" max="14" width="13.75" customWidth="1"/>
    <col min="15" max="15" width="9.25" customWidth="1"/>
    <col min="16" max="16" width="10.25" customWidth="1"/>
    <col min="17" max="17" width="10.625" customWidth="1"/>
    <col min="18" max="18" width="12.875" customWidth="1"/>
    <col min="19" max="19" width="6.875" customWidth="1"/>
    <col min="20" max="20" width="10.875" customWidth="1"/>
    <col min="21" max="21" width="10.75" customWidth="1"/>
    <col min="22" max="22" width="9.375" customWidth="1"/>
    <col min="23" max="23" width="12.625" customWidth="1"/>
    <col min="24" max="24" width="10.875" customWidth="1"/>
    <col min="25" max="25" width="6" customWidth="1"/>
    <col min="26" max="26" width="10.75" customWidth="1"/>
    <col min="27" max="27" width="6" customWidth="1"/>
    <col min="28" max="28" width="6.875" customWidth="1"/>
    <col min="29" max="29" width="6.125" customWidth="1"/>
    <col min="30" max="30" width="7.75" customWidth="1"/>
    <col min="31" max="31" width="9" customWidth="1"/>
    <col min="32" max="32" width="9.375" customWidth="1"/>
    <col min="33" max="33" width="15" bestFit="1" customWidth="1"/>
    <col min="34" max="34" width="8.5" customWidth="1"/>
    <col min="35" max="35" width="15" bestFit="1" customWidth="1"/>
    <col min="36" max="36" width="8.5" customWidth="1"/>
    <col min="37" max="37" width="15" bestFit="1" customWidth="1"/>
    <col min="38" max="38" width="8.875" customWidth="1"/>
    <col min="39" max="39" width="15" bestFit="1" customWidth="1"/>
    <col min="40" max="40" width="8.75" customWidth="1"/>
    <col min="41" max="41" width="15" bestFit="1" customWidth="1"/>
    <col min="42" max="42" width="8.125" customWidth="1"/>
    <col min="43" max="43" width="15" bestFit="1" customWidth="1"/>
    <col min="44" max="44" width="8.375" customWidth="1"/>
    <col min="45" max="45" width="15" bestFit="1" customWidth="1"/>
    <col min="46" max="46" width="8.5" customWidth="1"/>
    <col min="47" max="47" width="15" bestFit="1" customWidth="1"/>
    <col min="48" max="48" width="8.375" customWidth="1"/>
    <col min="49" max="49" width="15" bestFit="1" customWidth="1"/>
    <col min="50" max="50" width="8.5" customWidth="1"/>
    <col min="51" max="51" width="15" bestFit="1" customWidth="1"/>
    <col min="52" max="52" width="9.125" bestFit="1" customWidth="1"/>
    <col min="53" max="53" width="15" bestFit="1" customWidth="1"/>
    <col min="55" max="55" width="15" bestFit="1" customWidth="1"/>
    <col min="57" max="57" width="15" bestFit="1" customWidth="1"/>
    <col min="58" max="58" width="9.375" bestFit="1" customWidth="1"/>
    <col min="59" max="59" width="15" bestFit="1" customWidth="1"/>
    <col min="61" max="61" width="15" bestFit="1" customWidth="1"/>
    <col min="62" max="62" width="7.25" customWidth="1"/>
    <col min="63" max="63" width="15" bestFit="1" customWidth="1"/>
    <col min="64" max="64" width="7.5" customWidth="1"/>
    <col min="65" max="65" width="15" bestFit="1" customWidth="1"/>
    <col min="66" max="66" width="7.625" customWidth="1"/>
    <col min="67" max="67" width="15" bestFit="1" customWidth="1"/>
    <col min="68" max="68" width="7.625" customWidth="1"/>
    <col min="69" max="69" width="15" bestFit="1" customWidth="1"/>
    <col min="70" max="70" width="8.125" customWidth="1"/>
    <col min="71" max="71" width="15" bestFit="1" customWidth="1"/>
    <col min="72" max="72" width="8.5" customWidth="1"/>
    <col min="73" max="73" width="15" bestFit="1" customWidth="1"/>
    <col min="74" max="74" width="7.75" customWidth="1"/>
    <col min="75" max="75" width="15" bestFit="1" customWidth="1"/>
    <col min="76" max="76" width="7.75" customWidth="1"/>
    <col min="77" max="77" width="15" bestFit="1" customWidth="1"/>
    <col min="78" max="78" width="7.875" customWidth="1"/>
    <col min="79" max="79" width="15" bestFit="1" customWidth="1"/>
    <col min="80" max="80" width="7.875" customWidth="1"/>
    <col min="81" max="81" width="15" bestFit="1" customWidth="1"/>
    <col min="82" max="82" width="8.625" customWidth="1"/>
    <col min="83" max="83" width="15" bestFit="1" customWidth="1"/>
    <col min="84" max="84" width="8.125" customWidth="1"/>
    <col min="85" max="85" width="15" bestFit="1" customWidth="1"/>
    <col min="86" max="86" width="8.5" customWidth="1"/>
    <col min="87" max="87" width="15" bestFit="1" customWidth="1"/>
    <col min="88" max="88" width="8.375" customWidth="1"/>
    <col min="89" max="89" width="15" bestFit="1" customWidth="1"/>
    <col min="90" max="90" width="8.625" customWidth="1"/>
    <col min="91" max="91" width="15" bestFit="1" customWidth="1"/>
    <col min="92" max="92" width="8.625" customWidth="1"/>
    <col min="93" max="93" width="15" bestFit="1" customWidth="1"/>
    <col min="94" max="94" width="8.75" customWidth="1"/>
    <col min="95" max="95" width="15" bestFit="1" customWidth="1"/>
    <col min="96" max="96" width="8.625" customWidth="1"/>
    <col min="97" max="97" width="15" bestFit="1" customWidth="1"/>
    <col min="98" max="98" width="8.875" customWidth="1"/>
    <col min="99" max="99" width="15" bestFit="1" customWidth="1"/>
    <col min="100" max="100" width="6.625" customWidth="1"/>
    <col min="101" max="101" width="15" bestFit="1" customWidth="1"/>
    <col min="102" max="102" width="7.375" customWidth="1"/>
    <col min="103" max="103" width="15" bestFit="1" customWidth="1"/>
    <col min="104" max="104" width="7.25" customWidth="1"/>
    <col min="105" max="105" width="15" bestFit="1" customWidth="1"/>
    <col min="106" max="106" width="7.125" customWidth="1"/>
    <col min="107" max="107" width="15" bestFit="1" customWidth="1"/>
    <col min="108" max="108" width="7.375" customWidth="1"/>
    <col min="109" max="109" width="15" bestFit="1" customWidth="1"/>
    <col min="110" max="110" width="7.375" customWidth="1"/>
    <col min="111" max="111" width="15" bestFit="1" customWidth="1"/>
    <col min="112" max="112" width="7.5" customWidth="1"/>
    <col min="113" max="113" width="15" bestFit="1" customWidth="1"/>
    <col min="114" max="114" width="7.625" customWidth="1"/>
    <col min="115" max="115" width="15" bestFit="1" customWidth="1"/>
    <col min="116" max="116" width="7.75" customWidth="1"/>
    <col min="117" max="117" width="15" bestFit="1" customWidth="1"/>
    <col min="118" max="118" width="7.625" customWidth="1"/>
    <col min="119" max="119" width="15" bestFit="1" customWidth="1"/>
    <col min="120" max="120" width="7.75" customWidth="1"/>
    <col min="121" max="121" width="15" bestFit="1" customWidth="1"/>
    <col min="122" max="122" width="8" customWidth="1"/>
    <col min="123" max="123" width="15" bestFit="1" customWidth="1"/>
    <col min="124" max="124" width="8.25" customWidth="1"/>
    <col min="125" max="125" width="15" bestFit="1" customWidth="1"/>
    <col min="126" max="126" width="8.375" customWidth="1"/>
    <col min="127" max="127" width="15" bestFit="1" customWidth="1"/>
    <col min="128" max="128" width="8.25" customWidth="1"/>
    <col min="129" max="129" width="15" bestFit="1" customWidth="1"/>
    <col min="130" max="130" width="8.25" customWidth="1"/>
    <col min="131" max="131" width="15" bestFit="1" customWidth="1"/>
    <col min="132" max="132" width="8.5" customWidth="1"/>
    <col min="133" max="133" width="15" bestFit="1" customWidth="1"/>
    <col min="134" max="134" width="8.5" customWidth="1"/>
    <col min="135" max="135" width="15" bestFit="1" customWidth="1"/>
    <col min="136" max="136" width="8.625" customWidth="1"/>
    <col min="137" max="137" width="15" bestFit="1" customWidth="1"/>
    <col min="138" max="138" width="8.5" customWidth="1"/>
    <col min="139" max="139" width="15" bestFit="1" customWidth="1"/>
    <col min="140" max="140" width="6.125" customWidth="1"/>
    <col min="141" max="141" width="15" bestFit="1" customWidth="1"/>
    <col min="142" max="142" width="6.125" customWidth="1"/>
    <col min="143" max="143" width="15" bestFit="1" customWidth="1"/>
    <col min="144" max="144" width="6.125" customWidth="1"/>
    <col min="145" max="145" width="15" bestFit="1" customWidth="1"/>
    <col min="146" max="146" width="6.125" customWidth="1"/>
    <col min="147" max="147" width="15" bestFit="1" customWidth="1"/>
    <col min="148" max="148" width="6.125" customWidth="1"/>
    <col min="149" max="149" width="15" bestFit="1" customWidth="1"/>
    <col min="150" max="150" width="6.125" customWidth="1"/>
    <col min="151" max="151" width="15" bestFit="1" customWidth="1"/>
    <col min="152" max="152" width="6.125" customWidth="1"/>
    <col min="153" max="153" width="15" bestFit="1" customWidth="1"/>
    <col min="154" max="154" width="6.125" customWidth="1"/>
    <col min="155" max="155" width="15" bestFit="1" customWidth="1"/>
    <col min="156" max="156" width="6.125" customWidth="1"/>
    <col min="157" max="157" width="15" bestFit="1" customWidth="1"/>
    <col min="158" max="158" width="6.375" customWidth="1"/>
    <col min="159" max="159" width="15" bestFit="1" customWidth="1"/>
    <col min="160" max="160" width="6.125" customWidth="1"/>
    <col min="161" max="161" width="15" bestFit="1" customWidth="1"/>
    <col min="162" max="162" width="6.125" customWidth="1"/>
    <col min="163" max="163" width="15" bestFit="1" customWidth="1"/>
    <col min="164" max="164" width="6.25" customWidth="1"/>
    <col min="165" max="165" width="15" bestFit="1" customWidth="1"/>
    <col min="166" max="166" width="6.375" customWidth="1"/>
    <col min="167" max="167" width="15" bestFit="1" customWidth="1"/>
    <col min="168" max="168" width="6.125" customWidth="1"/>
    <col min="169" max="169" width="15" bestFit="1" customWidth="1"/>
    <col min="170" max="170" width="6.25" customWidth="1"/>
    <col min="171" max="171" width="15" bestFit="1" customWidth="1"/>
    <col min="172" max="172" width="6.875" customWidth="1"/>
    <col min="173" max="173" width="15" bestFit="1" customWidth="1"/>
    <col min="174" max="174" width="6.875" customWidth="1"/>
    <col min="175" max="175" width="15" bestFit="1" customWidth="1"/>
    <col min="176" max="176" width="7" customWidth="1"/>
    <col min="177" max="177" width="15" bestFit="1" customWidth="1"/>
    <col min="178" max="178" width="6.875" customWidth="1"/>
    <col min="179" max="179" width="15" bestFit="1" customWidth="1"/>
    <col min="180" max="180" width="7" customWidth="1"/>
    <col min="181" max="181" width="15" bestFit="1" customWidth="1"/>
    <col min="182" max="182" width="6.875" customWidth="1"/>
    <col min="183" max="183" width="15" bestFit="1" customWidth="1"/>
    <col min="184" max="184" width="7.25" customWidth="1"/>
    <col min="185" max="185" width="15" bestFit="1" customWidth="1"/>
    <col min="186" max="186" width="6.375" customWidth="1"/>
    <col min="187" max="187" width="15" bestFit="1" customWidth="1"/>
    <col min="188" max="188" width="6.5" customWidth="1"/>
    <col min="189" max="189" width="15" bestFit="1" customWidth="1"/>
    <col min="190" max="190" width="6.375" customWidth="1"/>
    <col min="191" max="191" width="15" bestFit="1" customWidth="1"/>
    <col min="192" max="192" width="6.375" customWidth="1"/>
    <col min="193" max="193" width="15" bestFit="1" customWidth="1"/>
    <col min="194" max="194" width="7.25" customWidth="1"/>
    <col min="195" max="195" width="15" bestFit="1" customWidth="1"/>
    <col min="196" max="196" width="6.75" customWidth="1"/>
    <col min="197" max="197" width="15" bestFit="1" customWidth="1"/>
    <col min="198" max="198" width="7" customWidth="1"/>
    <col min="199" max="199" width="15" bestFit="1" customWidth="1"/>
    <col min="200" max="200" width="7.125" customWidth="1"/>
    <col min="201" max="201" width="15" bestFit="1" customWidth="1"/>
    <col min="202" max="202" width="7.125" customWidth="1"/>
    <col min="203" max="203" width="15" bestFit="1" customWidth="1"/>
    <col min="204" max="204" width="7.5" customWidth="1"/>
    <col min="205" max="205" width="15" bestFit="1" customWidth="1"/>
    <col min="206" max="206" width="7" customWidth="1"/>
    <col min="207" max="207" width="15" bestFit="1" customWidth="1"/>
    <col min="208" max="208" width="7.375" customWidth="1"/>
    <col min="209" max="209" width="15" bestFit="1" customWidth="1"/>
    <col min="210" max="210" width="7.25" customWidth="1"/>
    <col min="211" max="211" width="15" bestFit="1" customWidth="1"/>
    <col min="212" max="212" width="7.375" customWidth="1"/>
    <col min="213" max="213" width="15" bestFit="1" customWidth="1"/>
    <col min="214" max="214" width="7" customWidth="1"/>
    <col min="215" max="215" width="15" bestFit="1" customWidth="1"/>
    <col min="216" max="216" width="8.875" customWidth="1"/>
    <col min="217" max="217" width="15" bestFit="1" customWidth="1"/>
    <col min="218" max="218" width="8.875" customWidth="1"/>
    <col min="219" max="219" width="15" bestFit="1" customWidth="1"/>
    <col min="221" max="221" width="15" bestFit="1" customWidth="1"/>
    <col min="222" max="222" width="9.75" bestFit="1" customWidth="1"/>
    <col min="223" max="223" width="15" bestFit="1" customWidth="1"/>
    <col min="224" max="224" width="9.5" bestFit="1" customWidth="1"/>
    <col min="225" max="225" width="15" bestFit="1" customWidth="1"/>
    <col min="226" max="226" width="9.625" bestFit="1" customWidth="1"/>
    <col min="227" max="227" width="15" bestFit="1" customWidth="1"/>
    <col min="228" max="228" width="9.625" bestFit="1" customWidth="1"/>
    <col min="229" max="229" width="15" bestFit="1" customWidth="1"/>
    <col min="230" max="230" width="9.5" bestFit="1" customWidth="1"/>
    <col min="231" max="231" width="15" bestFit="1" customWidth="1"/>
    <col min="232" max="232" width="9.75" bestFit="1" customWidth="1"/>
    <col min="233" max="233" width="15" bestFit="1" customWidth="1"/>
    <col min="234" max="234" width="9.875" bestFit="1" customWidth="1"/>
    <col min="235" max="235" width="15" bestFit="1" customWidth="1"/>
    <col min="236" max="236" width="7.125" customWidth="1"/>
    <col min="237" max="237" width="15" bestFit="1" customWidth="1"/>
    <col min="238" max="238" width="7.125" customWidth="1"/>
    <col min="239" max="239" width="15" bestFit="1" customWidth="1"/>
    <col min="240" max="240" width="7.25" customWidth="1"/>
    <col min="241" max="241" width="15" bestFit="1" customWidth="1"/>
    <col min="242" max="242" width="7.75" customWidth="1"/>
    <col min="243" max="243" width="15" bestFit="1" customWidth="1"/>
    <col min="244" max="244" width="7.75" customWidth="1"/>
    <col min="245" max="245" width="15" bestFit="1" customWidth="1"/>
    <col min="246" max="246" width="8.125" customWidth="1"/>
    <col min="247" max="247" width="15" bestFit="1" customWidth="1"/>
    <col min="248" max="248" width="8.125" customWidth="1"/>
    <col min="249" max="249" width="15" bestFit="1" customWidth="1"/>
    <col min="250" max="250" width="8.125" customWidth="1"/>
    <col min="251" max="251" width="15" bestFit="1" customWidth="1"/>
    <col min="252" max="252" width="8.25" customWidth="1"/>
    <col min="253" max="253" width="15" bestFit="1" customWidth="1"/>
    <col min="254" max="254" width="11.25" bestFit="1" customWidth="1"/>
    <col min="255" max="255" width="20.25" bestFit="1" customWidth="1"/>
  </cols>
  <sheetData>
    <row r="1" spans="2:5" x14ac:dyDescent="0.25">
      <c r="B1" s="28" t="s">
        <v>31</v>
      </c>
      <c r="C1" s="28"/>
      <c r="D1" s="28"/>
      <c r="E1" s="28"/>
    </row>
    <row r="2" spans="2:5" x14ac:dyDescent="0.25">
      <c r="B2" s="28"/>
      <c r="C2" s="28"/>
      <c r="D2" s="28"/>
      <c r="E2" s="28"/>
    </row>
    <row r="42" spans="16:29" x14ac:dyDescent="0.25">
      <c r="P42" s="17"/>
      <c r="Q42" s="17"/>
      <c r="R42" s="17"/>
      <c r="S42" s="17"/>
      <c r="T42" s="17"/>
      <c r="U42" s="17"/>
      <c r="V42" s="17"/>
      <c r="W42" s="17"/>
      <c r="X42" s="17"/>
      <c r="Y42" s="17"/>
      <c r="Z42" s="17"/>
      <c r="AA42" s="17"/>
      <c r="AB42" s="17"/>
      <c r="AC42" s="17"/>
    </row>
  </sheetData>
  <mergeCells count="1">
    <mergeCell ref="B1:E2"/>
  </mergeCells>
  <pageMargins left="0.7" right="0.7" top="0.75" bottom="0.75" header="0.3" footer="0.3"/>
  <pageSetup paperSize="9" orientation="portrait" r:id="rId1"/>
  <drawing r:id="rId2"/>
  <extLst>
    <ext xmlns:x14="http://schemas.microsoft.com/office/spreadsheetml/2009/9/main" uri="{A8765BA9-456A-4dab-B4F3-ACF838C121DE}">
      <x14:slicerList>
        <x14:slicer r:id="rId3"/>
      </x14:slicerList>
    </ext>
    <ext xmlns:x15="http://schemas.microsoft.com/office/spreadsheetml/2010/11/main" uri="{7E03D99C-DC04-49d9-9315-930204A7B6E9}">
      <x15:timelineRefs>
        <x15:timelineRef r:id="rId4"/>
      </x15:timelineRef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
  <sheetViews>
    <sheetView workbookViewId="0">
      <selection activeCell="C11" sqref="C11"/>
    </sheetView>
  </sheetViews>
  <sheetFormatPr defaultRowHeight="13.1" x14ac:dyDescent="0.25"/>
  <cols>
    <col min="1" max="1" width="13.5" customWidth="1"/>
    <col min="2" max="2" width="6.375" customWidth="1"/>
    <col min="3" max="3" width="7.5" customWidth="1"/>
    <col min="4" max="4" width="15.375" customWidth="1"/>
    <col min="5" max="5" width="15.625" customWidth="1"/>
    <col min="6" max="6" width="18.625" customWidth="1"/>
    <col min="7" max="7" width="19.75" customWidth="1"/>
    <col min="8" max="8" width="8.25" customWidth="1"/>
    <col min="9" max="9" width="5.875" customWidth="1"/>
    <col min="10" max="10" width="6.875" customWidth="1"/>
    <col min="11" max="11" width="7" customWidth="1"/>
    <col min="12" max="12" width="9.5" customWidth="1"/>
    <col min="13" max="13" width="7.75" customWidth="1"/>
    <col min="14" max="14" width="9.375" customWidth="1"/>
    <col min="15" max="15" width="15" customWidth="1"/>
    <col min="16" max="16" width="6.125" customWidth="1"/>
    <col min="17" max="17" width="15" customWidth="1"/>
    <col min="18" max="18" width="6.875" customWidth="1"/>
    <col min="19" max="19" width="15" customWidth="1"/>
    <col min="20" max="20" width="7" customWidth="1"/>
    <col min="21" max="21" width="15" customWidth="1"/>
    <col min="22" max="22" width="9.5" customWidth="1"/>
    <col min="23" max="23" width="15" customWidth="1"/>
    <col min="24" max="24" width="7.75" customWidth="1"/>
    <col min="25" max="25" width="15" customWidth="1"/>
    <col min="26" max="26" width="11.25" customWidth="1"/>
    <col min="27" max="27" width="20.25" customWidth="1"/>
    <col min="28" max="34" width="9.375" customWidth="1"/>
    <col min="35" max="35" width="12.125" customWidth="1"/>
    <col min="36" max="43" width="8.5" customWidth="1"/>
    <col min="44" max="44" width="11.25" customWidth="1"/>
    <col min="45" max="58" width="8.875" customWidth="1"/>
    <col min="59" max="59" width="11.5" customWidth="1"/>
    <col min="60" max="68" width="7.625" customWidth="1"/>
    <col min="69" max="69" width="10.25" customWidth="1"/>
    <col min="70" max="82" width="8.625" customWidth="1"/>
    <col min="83" max="83" width="11.375" customWidth="1"/>
    <col min="84" max="99" width="6.375" customWidth="1"/>
    <col min="100" max="100" width="9" customWidth="1"/>
    <col min="101" max="109" width="7.25" customWidth="1"/>
    <col min="110" max="110" width="10" customWidth="1"/>
    <col min="111" max="126" width="7.5" customWidth="1"/>
    <col min="127" max="127" width="10.125" customWidth="1"/>
    <col min="128" max="137" width="9.875" customWidth="1"/>
    <col min="138" max="138" width="12.625" customWidth="1"/>
    <col min="139" max="150" width="8.25" customWidth="1"/>
    <col min="151" max="151" width="10.875" bestFit="1" customWidth="1"/>
    <col min="152" max="152" width="11.875" bestFit="1" customWidth="1"/>
  </cols>
  <sheetData>
    <row r="1" spans="1:14" ht="22.95" customHeight="1" x14ac:dyDescent="0.35">
      <c r="A1" s="26" t="s">
        <v>57</v>
      </c>
    </row>
    <row r="4" spans="1:14" x14ac:dyDescent="0.25">
      <c r="A4" s="17" t="s">
        <v>17</v>
      </c>
      <c r="B4" s="18">
        <v>0</v>
      </c>
    </row>
    <row r="5" spans="1:14" x14ac:dyDescent="0.25">
      <c r="A5" s="17" t="s">
        <v>58</v>
      </c>
      <c r="B5" s="18">
        <v>0</v>
      </c>
    </row>
    <row r="7" spans="1:14" x14ac:dyDescent="0.25">
      <c r="A7" s="17" t="s">
        <v>25</v>
      </c>
      <c r="B7" t="s">
        <v>54</v>
      </c>
      <c r="C7" t="s">
        <v>55</v>
      </c>
      <c r="D7" t="s">
        <v>56</v>
      </c>
    </row>
    <row r="8" spans="1:14" x14ac:dyDescent="0.25">
      <c r="A8" s="18" t="s">
        <v>47</v>
      </c>
      <c r="B8" s="19">
        <v>6666.3</v>
      </c>
      <c r="C8" s="19">
        <v>3018.2597999999998</v>
      </c>
      <c r="D8" s="25">
        <v>0.54723612798703936</v>
      </c>
    </row>
    <row r="9" spans="1:14" x14ac:dyDescent="0.25">
      <c r="A9" s="22" t="s">
        <v>22</v>
      </c>
      <c r="B9" s="19">
        <v>2124.6999999999998</v>
      </c>
      <c r="C9" s="19">
        <v>1004.3541</v>
      </c>
      <c r="D9" s="25">
        <v>0.52729604179413558</v>
      </c>
    </row>
    <row r="10" spans="1:14" x14ac:dyDescent="0.25">
      <c r="A10" s="22" t="s">
        <v>23</v>
      </c>
      <c r="B10" s="19">
        <v>2175.15</v>
      </c>
      <c r="C10" s="19">
        <v>980.95360000000005</v>
      </c>
      <c r="D10" s="25">
        <v>0.54901795278486543</v>
      </c>
    </row>
    <row r="11" spans="1:14" x14ac:dyDescent="0.25">
      <c r="A11" s="22" t="s">
        <v>24</v>
      </c>
      <c r="B11" s="19">
        <v>2366.4499999999998</v>
      </c>
      <c r="C11" s="19">
        <v>1032.9521</v>
      </c>
      <c r="D11" s="25">
        <v>0.56350140505820956</v>
      </c>
    </row>
    <row r="12" spans="1:14" x14ac:dyDescent="0.25">
      <c r="A12" s="18" t="s">
        <v>28</v>
      </c>
      <c r="B12" s="19">
        <v>6666.3</v>
      </c>
      <c r="C12" s="19">
        <v>3018.2597999999998</v>
      </c>
      <c r="D12" s="25">
        <v>0.54723612798703936</v>
      </c>
    </row>
    <row r="13" spans="1:14" x14ac:dyDescent="0.25">
      <c r="H13" s="19"/>
      <c r="I13" s="19"/>
      <c r="J13" s="19"/>
      <c r="K13" s="19"/>
      <c r="L13" s="19"/>
      <c r="M13" s="19"/>
      <c r="N13" s="19"/>
    </row>
  </sheetData>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workbookViewId="0">
      <selection activeCell="B8" sqref="B8"/>
    </sheetView>
  </sheetViews>
  <sheetFormatPr defaultRowHeight="13.1" x14ac:dyDescent="0.25"/>
  <cols>
    <col min="1" max="1" width="13.5" customWidth="1"/>
    <col min="2" max="2" width="19.25" customWidth="1"/>
    <col min="3" max="3" width="15.125" customWidth="1"/>
    <col min="4" max="4" width="12.875" customWidth="1"/>
    <col min="5" max="5" width="14.5" customWidth="1"/>
    <col min="6" max="7" width="9.375" customWidth="1"/>
    <col min="8" max="8" width="8.25" customWidth="1"/>
    <col min="9" max="9" width="5.875" customWidth="1"/>
    <col min="10" max="10" width="6.875" customWidth="1"/>
    <col min="11" max="11" width="7" customWidth="1"/>
    <col min="12" max="12" width="9.5" customWidth="1"/>
    <col min="13" max="13" width="7.75" customWidth="1"/>
    <col min="14" max="14" width="9.375" customWidth="1"/>
    <col min="15" max="22" width="8.875" customWidth="1"/>
    <col min="23" max="23" width="11.5" customWidth="1"/>
    <col min="24" max="34" width="9.375" customWidth="1"/>
    <col min="35" max="35" width="12.125" customWidth="1"/>
    <col min="36" max="43" width="8.5" customWidth="1"/>
    <col min="44" max="44" width="11.25" customWidth="1"/>
    <col min="45" max="58" width="8.875" customWidth="1"/>
    <col min="59" max="59" width="11.5" customWidth="1"/>
    <col min="60" max="68" width="7.625" customWidth="1"/>
    <col min="69" max="69" width="10.25" customWidth="1"/>
    <col min="70" max="82" width="8.625" customWidth="1"/>
    <col min="83" max="83" width="11.375" customWidth="1"/>
    <col min="84" max="99" width="6.375" customWidth="1"/>
    <col min="100" max="100" width="9" customWidth="1"/>
    <col min="101" max="109" width="7.25" customWidth="1"/>
    <col min="110" max="110" width="10" customWidth="1"/>
    <col min="111" max="126" width="7.5" customWidth="1"/>
    <col min="127" max="127" width="10.125" customWidth="1"/>
    <col min="128" max="137" width="9.875" customWidth="1"/>
    <col min="138" max="138" width="12.625" customWidth="1"/>
    <col min="139" max="150" width="8.25" customWidth="1"/>
    <col min="151" max="151" width="10.875" customWidth="1"/>
    <col min="152" max="152" width="11.875" customWidth="1"/>
  </cols>
  <sheetData>
    <row r="1" spans="1:6" x14ac:dyDescent="0.25">
      <c r="A1" t="s">
        <v>49</v>
      </c>
    </row>
    <row r="2" spans="1:6" x14ac:dyDescent="0.25">
      <c r="A2" s="17" t="s">
        <v>13</v>
      </c>
      <c r="B2" t="s">
        <v>52</v>
      </c>
    </row>
    <row r="3" spans="1:6" x14ac:dyDescent="0.25">
      <c r="A3" s="17" t="s">
        <v>58</v>
      </c>
      <c r="B3" s="18">
        <v>0</v>
      </c>
    </row>
    <row r="5" spans="1:6" x14ac:dyDescent="0.25">
      <c r="A5" s="17" t="s">
        <v>26</v>
      </c>
      <c r="B5" s="17" t="s">
        <v>29</v>
      </c>
    </row>
    <row r="6" spans="1:6" x14ac:dyDescent="0.25">
      <c r="B6" t="s">
        <v>43</v>
      </c>
      <c r="C6" t="s">
        <v>45</v>
      </c>
      <c r="D6" t="s">
        <v>44</v>
      </c>
      <c r="E6" t="s">
        <v>46</v>
      </c>
      <c r="F6" t="s">
        <v>28</v>
      </c>
    </row>
    <row r="7" spans="1:6" x14ac:dyDescent="0.25">
      <c r="A7" s="17" t="s">
        <v>25</v>
      </c>
      <c r="B7" t="s">
        <v>38</v>
      </c>
      <c r="D7" t="s">
        <v>39</v>
      </c>
    </row>
    <row r="8" spans="1:6" x14ac:dyDescent="0.25">
      <c r="A8" s="18" t="s">
        <v>47</v>
      </c>
      <c r="B8" s="19">
        <v>6240</v>
      </c>
      <c r="C8" s="19">
        <v>6240</v>
      </c>
      <c r="D8" s="19">
        <v>426.3</v>
      </c>
      <c r="E8" s="19">
        <v>426.3</v>
      </c>
      <c r="F8" s="19">
        <v>6666.3</v>
      </c>
    </row>
    <row r="9" spans="1:6" x14ac:dyDescent="0.25">
      <c r="A9" s="22" t="s">
        <v>22</v>
      </c>
      <c r="B9" s="19">
        <v>2000</v>
      </c>
      <c r="C9" s="19">
        <v>2000</v>
      </c>
      <c r="D9" s="19">
        <v>124.7</v>
      </c>
      <c r="E9" s="19">
        <v>124.7</v>
      </c>
      <c r="F9" s="19">
        <v>2124.6999999999998</v>
      </c>
    </row>
    <row r="10" spans="1:6" x14ac:dyDescent="0.25">
      <c r="A10" s="22" t="s">
        <v>23</v>
      </c>
      <c r="B10" s="19">
        <v>2020</v>
      </c>
      <c r="C10" s="19">
        <v>2020</v>
      </c>
      <c r="D10" s="19">
        <v>155.15</v>
      </c>
      <c r="E10" s="19">
        <v>155.15</v>
      </c>
      <c r="F10" s="19">
        <v>2175.15</v>
      </c>
    </row>
    <row r="11" spans="1:6" x14ac:dyDescent="0.25">
      <c r="A11" s="22" t="s">
        <v>24</v>
      </c>
      <c r="B11" s="19">
        <v>2220</v>
      </c>
      <c r="C11" s="19">
        <v>2220</v>
      </c>
      <c r="D11" s="19">
        <v>146.44999999999999</v>
      </c>
      <c r="E11" s="19">
        <v>146.44999999999999</v>
      </c>
      <c r="F11" s="19">
        <v>2366.4499999999998</v>
      </c>
    </row>
    <row r="12" spans="1:6" x14ac:dyDescent="0.25">
      <c r="A12" s="18" t="s">
        <v>28</v>
      </c>
      <c r="B12" s="19">
        <v>6240</v>
      </c>
      <c r="C12" s="19">
        <v>6240</v>
      </c>
      <c r="D12" s="19">
        <v>426.3</v>
      </c>
      <c r="E12" s="19">
        <v>426.3</v>
      </c>
      <c r="F12" s="19">
        <v>6666.3</v>
      </c>
    </row>
  </sheetData>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E14"/>
  <sheetViews>
    <sheetView workbookViewId="0">
      <selection activeCell="D13" sqref="D13"/>
    </sheetView>
  </sheetViews>
  <sheetFormatPr defaultRowHeight="13.1" x14ac:dyDescent="0.25"/>
  <cols>
    <col min="1" max="1" width="13.75" customWidth="1"/>
    <col min="2" max="2" width="13.125" customWidth="1"/>
    <col min="3" max="3" width="8.625" customWidth="1"/>
    <col min="4" max="4" width="16" customWidth="1"/>
    <col min="5" max="5" width="9.375" customWidth="1"/>
    <col min="6" max="6" width="15.875" customWidth="1"/>
    <col min="7" max="7" width="9" customWidth="1"/>
    <col min="8" max="8" width="12" customWidth="1"/>
    <col min="9" max="9" width="12.75" customWidth="1"/>
    <col min="10" max="10" width="8.625" customWidth="1"/>
    <col min="11" max="11" width="16" customWidth="1"/>
    <col min="12" max="12" width="12.75" customWidth="1"/>
    <col min="13" max="13" width="16" customWidth="1"/>
    <col min="14" max="14" width="14.875" customWidth="1"/>
    <col min="15" max="15" width="18.25" customWidth="1"/>
    <col min="16" max="16" width="10.125" customWidth="1"/>
    <col min="17" max="22" width="8.875" customWidth="1"/>
    <col min="23" max="23" width="11.5" customWidth="1"/>
    <col min="24" max="34" width="9.375" customWidth="1"/>
    <col min="35" max="35" width="12.125" customWidth="1"/>
    <col min="36" max="43" width="8.5" customWidth="1"/>
    <col min="44" max="44" width="11.25" customWidth="1"/>
    <col min="45" max="58" width="8.875" customWidth="1"/>
    <col min="59" max="59" width="11.5" customWidth="1"/>
    <col min="60" max="68" width="7.625" customWidth="1"/>
    <col min="69" max="69" width="10.25" customWidth="1"/>
    <col min="70" max="82" width="8.625" customWidth="1"/>
    <col min="83" max="83" width="11.375" customWidth="1"/>
    <col min="84" max="99" width="6.375" customWidth="1"/>
    <col min="100" max="100" width="9" customWidth="1"/>
    <col min="101" max="109" width="7.25" customWidth="1"/>
    <col min="110" max="110" width="10" customWidth="1"/>
    <col min="111" max="126" width="7.5" customWidth="1"/>
    <col min="127" max="127" width="10.125" customWidth="1"/>
    <col min="128" max="137" width="9.875" customWidth="1"/>
    <col min="138" max="138" width="12.625" customWidth="1"/>
    <col min="139" max="150" width="8.25" customWidth="1"/>
    <col min="151" max="151" width="10.875" customWidth="1"/>
    <col min="152" max="152" width="11.875" customWidth="1"/>
  </cols>
  <sheetData>
    <row r="4" spans="1:5" x14ac:dyDescent="0.25">
      <c r="A4" s="17" t="s">
        <v>13</v>
      </c>
      <c r="B4" t="s">
        <v>51</v>
      </c>
    </row>
    <row r="5" spans="1:5" x14ac:dyDescent="0.25">
      <c r="A5" s="17" t="s">
        <v>17</v>
      </c>
      <c r="B5" s="18">
        <v>1</v>
      </c>
    </row>
    <row r="7" spans="1:5" x14ac:dyDescent="0.25">
      <c r="A7" s="17" t="s">
        <v>53</v>
      </c>
      <c r="B7" s="17" t="s">
        <v>29</v>
      </c>
    </row>
    <row r="8" spans="1:5" x14ac:dyDescent="0.25">
      <c r="B8" t="s">
        <v>17</v>
      </c>
      <c r="D8" t="s">
        <v>30</v>
      </c>
      <c r="E8" t="s">
        <v>28</v>
      </c>
    </row>
    <row r="9" spans="1:5" x14ac:dyDescent="0.25">
      <c r="A9" s="17" t="s">
        <v>25</v>
      </c>
      <c r="B9" t="s">
        <v>32</v>
      </c>
      <c r="C9" t="s">
        <v>33</v>
      </c>
    </row>
    <row r="10" spans="1:5" x14ac:dyDescent="0.25">
      <c r="A10" s="18" t="s">
        <v>47</v>
      </c>
      <c r="B10" s="15">
        <v>1480</v>
      </c>
      <c r="C10" s="15">
        <v>2177.5</v>
      </c>
      <c r="D10" s="15">
        <v>3657.5</v>
      </c>
      <c r="E10" s="15">
        <v>3657.5</v>
      </c>
    </row>
    <row r="11" spans="1:5" x14ac:dyDescent="0.25">
      <c r="A11" s="22" t="s">
        <v>22</v>
      </c>
      <c r="B11" s="15">
        <v>585</v>
      </c>
      <c r="C11" s="15">
        <v>755</v>
      </c>
      <c r="D11" s="15">
        <v>1340</v>
      </c>
      <c r="E11" s="15">
        <v>1340</v>
      </c>
    </row>
    <row r="12" spans="1:5" x14ac:dyDescent="0.25">
      <c r="A12" s="22" t="s">
        <v>23</v>
      </c>
      <c r="B12" s="15">
        <v>405</v>
      </c>
      <c r="C12" s="15">
        <v>682.5</v>
      </c>
      <c r="D12" s="15">
        <v>1087.5</v>
      </c>
      <c r="E12" s="15">
        <v>1087.5</v>
      </c>
    </row>
    <row r="13" spans="1:5" x14ac:dyDescent="0.25">
      <c r="A13" s="22" t="s">
        <v>24</v>
      </c>
      <c r="B13" s="15">
        <v>490</v>
      </c>
      <c r="C13" s="15">
        <v>740</v>
      </c>
      <c r="D13" s="15">
        <v>1230</v>
      </c>
      <c r="E13" s="15">
        <v>1230</v>
      </c>
    </row>
    <row r="14" spans="1:5" x14ac:dyDescent="0.25">
      <c r="A14" s="18" t="s">
        <v>28</v>
      </c>
      <c r="B14" s="15">
        <v>1480</v>
      </c>
      <c r="C14" s="15">
        <v>2177.5</v>
      </c>
      <c r="D14" s="15">
        <v>3657.5</v>
      </c>
      <c r="E14" s="15">
        <v>3657.5</v>
      </c>
    </row>
  </sheetData>
  <pageMargins left="0.7" right="0.7" top="0.75" bottom="0.75" header="0.3" footer="0.3"/>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14"/>
  <sheetViews>
    <sheetView workbookViewId="0">
      <selection activeCell="B11" sqref="B11"/>
    </sheetView>
  </sheetViews>
  <sheetFormatPr defaultRowHeight="13.1" x14ac:dyDescent="0.25"/>
  <cols>
    <col min="1" max="1" width="13.75" customWidth="1"/>
    <col min="2" max="2" width="13.125" customWidth="1"/>
    <col min="3" max="3" width="7" bestFit="1" customWidth="1"/>
    <col min="4" max="4" width="6.125" customWidth="1"/>
    <col min="5" max="5" width="9.75" bestFit="1" customWidth="1"/>
    <col min="6" max="6" width="9.375" customWidth="1"/>
    <col min="7" max="7" width="9.375" bestFit="1" customWidth="1"/>
    <col min="8" max="8" width="12" customWidth="1"/>
    <col min="9" max="9" width="12.75" customWidth="1"/>
    <col min="10" max="10" width="8.625" customWidth="1"/>
    <col min="11" max="11" width="16" customWidth="1"/>
    <col min="12" max="12" width="12.75" customWidth="1"/>
    <col min="13" max="13" width="16" customWidth="1"/>
    <col min="14" max="14" width="9.375" customWidth="1"/>
    <col min="15" max="15" width="18.25" customWidth="1"/>
    <col min="16" max="16" width="10.125" customWidth="1"/>
    <col min="17" max="22" width="8.875" customWidth="1"/>
    <col min="23" max="23" width="11.5" customWidth="1"/>
    <col min="24" max="34" width="9.375" customWidth="1"/>
    <col min="35" max="35" width="12.125" customWidth="1"/>
    <col min="36" max="43" width="8.5" customWidth="1"/>
    <col min="44" max="44" width="11.25" customWidth="1"/>
    <col min="45" max="58" width="8.875" customWidth="1"/>
    <col min="59" max="59" width="11.5" customWidth="1"/>
    <col min="60" max="68" width="7.625" customWidth="1"/>
    <col min="69" max="69" width="10.25" customWidth="1"/>
    <col min="70" max="82" width="8.625" customWidth="1"/>
    <col min="83" max="83" width="11.375" customWidth="1"/>
    <col min="84" max="99" width="6.375" customWidth="1"/>
    <col min="100" max="100" width="9" customWidth="1"/>
    <col min="101" max="109" width="7.25" customWidth="1"/>
    <col min="110" max="110" width="10" customWidth="1"/>
    <col min="111" max="126" width="7.5" customWidth="1"/>
    <col min="127" max="127" width="10.125" customWidth="1"/>
    <col min="128" max="137" width="9.875" customWidth="1"/>
    <col min="138" max="138" width="12.625" customWidth="1"/>
    <col min="139" max="150" width="8.25" customWidth="1"/>
    <col min="151" max="151" width="10.875" customWidth="1"/>
    <col min="152" max="152" width="11.875" customWidth="1"/>
  </cols>
  <sheetData>
    <row r="3" spans="1:6" x14ac:dyDescent="0.25">
      <c r="A3" s="17" t="s">
        <v>13</v>
      </c>
      <c r="B3" t="s">
        <v>51</v>
      </c>
    </row>
    <row r="4" spans="1:6" x14ac:dyDescent="0.25">
      <c r="A4" s="17" t="s">
        <v>58</v>
      </c>
      <c r="B4" s="18">
        <v>0</v>
      </c>
    </row>
    <row r="5" spans="1:6" x14ac:dyDescent="0.25">
      <c r="A5" s="17" t="s">
        <v>17</v>
      </c>
      <c r="B5" s="18">
        <v>0</v>
      </c>
    </row>
    <row r="7" spans="1:6" x14ac:dyDescent="0.25">
      <c r="A7" s="17" t="s">
        <v>53</v>
      </c>
      <c r="B7" s="17" t="s">
        <v>29</v>
      </c>
    </row>
    <row r="8" spans="1:6" x14ac:dyDescent="0.25">
      <c r="B8" t="s">
        <v>47</v>
      </c>
      <c r="E8" t="s">
        <v>48</v>
      </c>
      <c r="F8" t="s">
        <v>28</v>
      </c>
    </row>
    <row r="9" spans="1:6" x14ac:dyDescent="0.25">
      <c r="A9" s="17" t="s">
        <v>25</v>
      </c>
      <c r="B9" s="21" t="s">
        <v>22</v>
      </c>
      <c r="C9" s="21" t="s">
        <v>23</v>
      </c>
      <c r="D9" s="21" t="s">
        <v>24</v>
      </c>
    </row>
    <row r="10" spans="1:6" x14ac:dyDescent="0.25">
      <c r="A10" s="18" t="s">
        <v>18</v>
      </c>
      <c r="B10" s="19">
        <v>45.892000000000003</v>
      </c>
      <c r="C10" s="19">
        <v>59.62</v>
      </c>
      <c r="D10" s="19">
        <v>57.617999999999995</v>
      </c>
      <c r="E10" s="19">
        <v>163.13</v>
      </c>
      <c r="F10" s="19">
        <v>163.13</v>
      </c>
    </row>
    <row r="11" spans="1:6" x14ac:dyDescent="0.25">
      <c r="A11" s="18" t="s">
        <v>19</v>
      </c>
      <c r="B11" s="19">
        <v>220.7182</v>
      </c>
      <c r="C11" s="19">
        <v>225.571</v>
      </c>
      <c r="D11" s="19">
        <v>241.11270000000005</v>
      </c>
      <c r="E11" s="19">
        <v>687.40190000000007</v>
      </c>
      <c r="F11" s="19">
        <v>687.40190000000007</v>
      </c>
    </row>
    <row r="12" spans="1:6" x14ac:dyDescent="0.25">
      <c r="A12" s="18" t="s">
        <v>21</v>
      </c>
      <c r="B12" s="19">
        <v>309.22180000000003</v>
      </c>
      <c r="C12" s="19">
        <v>333.9674</v>
      </c>
      <c r="D12" s="19">
        <v>312.49220000000003</v>
      </c>
      <c r="E12" s="19">
        <v>955.68140000000005</v>
      </c>
      <c r="F12" s="19">
        <v>955.68140000000005</v>
      </c>
    </row>
    <row r="13" spans="1:6" x14ac:dyDescent="0.25">
      <c r="A13" s="18" t="s">
        <v>20</v>
      </c>
      <c r="B13" s="19">
        <v>428.52210000000002</v>
      </c>
      <c r="C13" s="19">
        <v>361.79520000000002</v>
      </c>
      <c r="D13" s="19">
        <v>421.72920000000005</v>
      </c>
      <c r="E13" s="19">
        <v>1212.0465000000002</v>
      </c>
      <c r="F13" s="19">
        <v>1212.0465000000002</v>
      </c>
    </row>
    <row r="14" spans="1:6" x14ac:dyDescent="0.25">
      <c r="A14" s="18" t="s">
        <v>28</v>
      </c>
      <c r="B14" s="19">
        <v>1004.3541000000001</v>
      </c>
      <c r="C14" s="19">
        <v>980.95360000000005</v>
      </c>
      <c r="D14" s="19">
        <v>1032.9521000000002</v>
      </c>
      <c r="E14" s="19">
        <v>3018.2598000000003</v>
      </c>
      <c r="F14" s="19">
        <v>3018.2598000000003</v>
      </c>
    </row>
  </sheetData>
  <pageMargins left="0.7" right="0.7" top="0.75" bottom="0.75" header="0.3" footer="0.3"/>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12"/>
  <sheetViews>
    <sheetView workbookViewId="0">
      <selection activeCell="A9" sqref="A9"/>
    </sheetView>
  </sheetViews>
  <sheetFormatPr defaultRowHeight="13.1" x14ac:dyDescent="0.25"/>
  <cols>
    <col min="1" max="1" width="13.5" customWidth="1"/>
    <col min="2" max="2" width="13.75" customWidth="1"/>
    <col min="3" max="3" width="6.375" customWidth="1"/>
    <col min="4" max="4" width="7" customWidth="1"/>
    <col min="5" max="5" width="6.125" customWidth="1"/>
    <col min="6" max="6" width="9.75" customWidth="1"/>
    <col min="7" max="7" width="9.375" customWidth="1"/>
    <col min="8" max="8" width="12" customWidth="1"/>
    <col min="9" max="9" width="12.75" customWidth="1"/>
    <col min="10" max="10" width="8.625" customWidth="1"/>
    <col min="11" max="11" width="16" customWidth="1"/>
    <col min="12" max="12" width="12.75" customWidth="1"/>
    <col min="13" max="13" width="16" customWidth="1"/>
    <col min="14" max="14" width="14.875" customWidth="1"/>
    <col min="15" max="15" width="18.25" customWidth="1"/>
    <col min="16" max="16" width="10.125" customWidth="1"/>
    <col min="17" max="22" width="8.875" customWidth="1"/>
    <col min="23" max="23" width="11.5" customWidth="1"/>
    <col min="24" max="34" width="9.375" customWidth="1"/>
    <col min="35" max="35" width="12.125" customWidth="1"/>
    <col min="36" max="43" width="8.5" customWidth="1"/>
    <col min="44" max="44" width="11.25" customWidth="1"/>
    <col min="45" max="58" width="8.875" customWidth="1"/>
    <col min="59" max="59" width="11.5" customWidth="1"/>
    <col min="60" max="68" width="7.625" customWidth="1"/>
    <col min="69" max="69" width="10.25" customWidth="1"/>
    <col min="70" max="82" width="8.625" customWidth="1"/>
    <col min="83" max="83" width="11.375" customWidth="1"/>
    <col min="84" max="99" width="6.375" customWidth="1"/>
    <col min="100" max="100" width="9" customWidth="1"/>
    <col min="101" max="109" width="7.25" customWidth="1"/>
    <col min="110" max="110" width="10" customWidth="1"/>
    <col min="111" max="126" width="7.5" customWidth="1"/>
    <col min="127" max="127" width="10.125" customWidth="1"/>
    <col min="128" max="137" width="9.875" customWidth="1"/>
    <col min="138" max="138" width="12.625" customWidth="1"/>
    <col min="139" max="150" width="8.25" customWidth="1"/>
    <col min="151" max="151" width="10.875" customWidth="1"/>
    <col min="152" max="152" width="11.875" customWidth="1"/>
  </cols>
  <sheetData>
    <row r="3" spans="1:2" x14ac:dyDescent="0.25">
      <c r="A3" s="17" t="s">
        <v>13</v>
      </c>
      <c r="B3" t="s">
        <v>51</v>
      </c>
    </row>
    <row r="4" spans="1:2" x14ac:dyDescent="0.25">
      <c r="A4" s="17" t="s">
        <v>58</v>
      </c>
      <c r="B4" s="18">
        <v>0</v>
      </c>
    </row>
    <row r="5" spans="1:2" x14ac:dyDescent="0.25">
      <c r="A5" s="17" t="s">
        <v>17</v>
      </c>
      <c r="B5" s="18">
        <v>0</v>
      </c>
    </row>
    <row r="7" spans="1:2" x14ac:dyDescent="0.25">
      <c r="A7" s="17" t="s">
        <v>25</v>
      </c>
      <c r="B7" t="s">
        <v>53</v>
      </c>
    </row>
    <row r="8" spans="1:2" x14ac:dyDescent="0.25">
      <c r="A8" s="18" t="s">
        <v>18</v>
      </c>
      <c r="B8" s="19">
        <v>163.13000000000002</v>
      </c>
    </row>
    <row r="9" spans="1:2" x14ac:dyDescent="0.25">
      <c r="A9" s="18" t="s">
        <v>19</v>
      </c>
      <c r="B9" s="19">
        <v>687.40190000000007</v>
      </c>
    </row>
    <row r="10" spans="1:2" x14ac:dyDescent="0.25">
      <c r="A10" s="18" t="s">
        <v>21</v>
      </c>
      <c r="B10" s="19">
        <v>955.68140000000005</v>
      </c>
    </row>
    <row r="11" spans="1:2" x14ac:dyDescent="0.25">
      <c r="A11" s="18" t="s">
        <v>20</v>
      </c>
      <c r="B11" s="19">
        <v>1212.0465000000002</v>
      </c>
    </row>
    <row r="12" spans="1:2" x14ac:dyDescent="0.25">
      <c r="A12" s="18" t="s">
        <v>28</v>
      </c>
      <c r="B12" s="19">
        <v>3018.2598000000003</v>
      </c>
    </row>
  </sheetData>
  <pageMargins left="0.7" right="0.7" top="0.75" bottom="0.75" header="0.3" footer="0.3"/>
  <pageSetup paperSize="9"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7"/>
  <sheetViews>
    <sheetView workbookViewId="0">
      <selection activeCell="D6" sqref="D6"/>
    </sheetView>
  </sheetViews>
  <sheetFormatPr defaultRowHeight="13.1" x14ac:dyDescent="0.25"/>
  <cols>
    <col min="1" max="1" width="14.375" customWidth="1"/>
    <col min="2" max="2" width="12.375" customWidth="1"/>
    <col min="3" max="3" width="17.125" customWidth="1"/>
    <col min="4" max="4" width="9.125" bestFit="1" customWidth="1"/>
    <col min="5" max="5" width="16.75" bestFit="1" customWidth="1"/>
    <col min="6" max="6" width="36" bestFit="1" customWidth="1"/>
    <col min="7" max="7" width="32.625" customWidth="1"/>
    <col min="8" max="8" width="25.75" customWidth="1"/>
    <col min="9" max="9" width="36" customWidth="1"/>
    <col min="10" max="11" width="23.375" customWidth="1"/>
    <col min="12" max="12" width="15.5" customWidth="1"/>
    <col min="13" max="13" width="8.25" bestFit="1" customWidth="1"/>
    <col min="14" max="14" width="12.625" bestFit="1" customWidth="1"/>
    <col min="15" max="15" width="14.5" customWidth="1"/>
    <col min="16" max="16" width="20.375" customWidth="1"/>
  </cols>
  <sheetData>
    <row r="1" spans="1:16" x14ac:dyDescent="0.25">
      <c r="A1" s="2" t="s">
        <v>0</v>
      </c>
      <c r="B1" s="2" t="s">
        <v>1</v>
      </c>
      <c r="C1" s="2" t="s">
        <v>2</v>
      </c>
      <c r="D1" s="2" t="s">
        <v>3</v>
      </c>
      <c r="E1" s="2" t="s">
        <v>4</v>
      </c>
      <c r="F1" s="2" t="s">
        <v>5</v>
      </c>
      <c r="G1" s="2" t="s">
        <v>6</v>
      </c>
      <c r="H1" s="2" t="s">
        <v>7</v>
      </c>
      <c r="I1" s="2" t="s">
        <v>8</v>
      </c>
      <c r="J1" s="7" t="s">
        <v>9</v>
      </c>
      <c r="K1" s="7" t="s">
        <v>13</v>
      </c>
      <c r="L1" s="1" t="s">
        <v>50</v>
      </c>
      <c r="M1" s="1" t="s">
        <v>27</v>
      </c>
      <c r="N1" s="1" t="s">
        <v>16</v>
      </c>
      <c r="O1" s="1" t="s">
        <v>17</v>
      </c>
      <c r="P1" s="27" t="s">
        <v>58</v>
      </c>
    </row>
    <row r="2" spans="1:16" x14ac:dyDescent="0.25">
      <c r="A2" s="6">
        <v>42736</v>
      </c>
      <c r="B2" s="3">
        <v>42736</v>
      </c>
      <c r="C2" s="5">
        <v>-580</v>
      </c>
      <c r="D2" s="4">
        <v>105</v>
      </c>
      <c r="E2" s="4" t="s">
        <v>10</v>
      </c>
      <c r="F2" s="4" t="s">
        <v>32</v>
      </c>
      <c r="G2" s="4"/>
      <c r="H2" s="5"/>
      <c r="I2" s="4"/>
      <c r="J2" s="8"/>
      <c r="K2" s="8" t="str">
        <f>IF(Tilitapahtumat[[#This Row],[Määrä  EUROA]]&lt;0,"Meno","Tulo")</f>
        <v>Meno</v>
      </c>
      <c r="L2" s="5">
        <f>IF(Tilitapahtumat[[#This Row],[Määrä  EUROA]]&lt;0,Tilitapahtumat[[#This Row],[Määrä  EUROA]]*-1,0)</f>
        <v>580</v>
      </c>
      <c r="M2" s="23">
        <f>IF(Tilitapahtumat[[#This Row],[Määrä  EUROA]]&lt;0,0,Tilitapahtumat[[#This Row],[Määrä  EUROA]])</f>
        <v>0</v>
      </c>
      <c r="N2" t="str">
        <f>VLOOKUP(Tilitapahtumat[[#This Row],[Saaja/Maksaja]],Kategoriat[],3,0)</f>
        <v>Sijoitukset</v>
      </c>
      <c r="O2">
        <f>IF(Tilitapahtumat[[#This Row],[Kategoria]]="Sijoitukset",1,0)</f>
        <v>1</v>
      </c>
      <c r="P2">
        <f>IF(Tilitapahtumat[[#This Row],[Saaja/Maksaja]]="P.Ohatta",1,0)</f>
        <v>0</v>
      </c>
    </row>
    <row r="3" spans="1:16" x14ac:dyDescent="0.25">
      <c r="A3" s="6">
        <v>42736</v>
      </c>
      <c r="B3" s="3">
        <v>42736</v>
      </c>
      <c r="C3" s="5">
        <v>-530</v>
      </c>
      <c r="D3" s="4">
        <v>106</v>
      </c>
      <c r="E3" s="4" t="s">
        <v>10</v>
      </c>
      <c r="F3" s="4" t="s">
        <v>33</v>
      </c>
      <c r="G3" s="4"/>
      <c r="H3" s="5"/>
      <c r="I3" s="4"/>
      <c r="J3" s="8"/>
      <c r="K3" s="8" t="str">
        <f>IF(Tilitapahtumat[[#This Row],[Määrä  EUROA]]&lt;0,"Meno","Tulo")</f>
        <v>Meno</v>
      </c>
      <c r="L3" s="5">
        <f>IF(Tilitapahtumat[[#This Row],[Määrä  EUROA]]&lt;0,Tilitapahtumat[[#This Row],[Määrä  EUROA]]*-1,0)</f>
        <v>530</v>
      </c>
      <c r="M3" s="23">
        <f>IF(Tilitapahtumat[[#This Row],[Määrä  EUROA]]&lt;0,0,Tilitapahtumat[[#This Row],[Määrä  EUROA]])</f>
        <v>0</v>
      </c>
      <c r="N3" t="str">
        <f>VLOOKUP(Tilitapahtumat[[#This Row],[Saaja/Maksaja]],Kategoriat[],3,0)</f>
        <v>Sijoitukset</v>
      </c>
      <c r="O3">
        <f>IF(Tilitapahtumat[[#This Row],[Kategoria]]="Sijoitukset",1,0)</f>
        <v>1</v>
      </c>
      <c r="P3">
        <f>IF(Tilitapahtumat[[#This Row],[Saaja/Maksaja]]="P.Ohatta",1,0)</f>
        <v>0</v>
      </c>
    </row>
    <row r="4" spans="1:16" x14ac:dyDescent="0.25">
      <c r="A4" s="6">
        <v>42736</v>
      </c>
      <c r="B4" s="3">
        <v>42736</v>
      </c>
      <c r="C4" s="5">
        <v>-277.5</v>
      </c>
      <c r="D4" s="4">
        <v>106</v>
      </c>
      <c r="E4" s="4" t="s">
        <v>10</v>
      </c>
      <c r="F4" s="4" t="s">
        <v>33</v>
      </c>
      <c r="G4" s="4"/>
      <c r="H4" s="4"/>
      <c r="I4" s="4"/>
      <c r="J4" s="8"/>
      <c r="K4" s="8" t="str">
        <f>IF(Tilitapahtumat[[#This Row],[Määrä  EUROA]]&lt;0,"Meno","Tulo")</f>
        <v>Meno</v>
      </c>
      <c r="L4" s="5">
        <f>IF(Tilitapahtumat[[#This Row],[Määrä  EUROA]]&lt;0,Tilitapahtumat[[#This Row],[Määrä  EUROA]]*-1,0)</f>
        <v>277.5</v>
      </c>
      <c r="M4" s="23">
        <f>IF(Tilitapahtumat[[#This Row],[Määrä  EUROA]]&lt;0,0,Tilitapahtumat[[#This Row],[Määrä  EUROA]])</f>
        <v>0</v>
      </c>
      <c r="N4" t="str">
        <f>VLOOKUP(Tilitapahtumat[[#This Row],[Saaja/Maksaja]],Kategoriat[],3,0)</f>
        <v>Sijoitukset</v>
      </c>
      <c r="O4">
        <f>IF(Tilitapahtumat[[#This Row],[Kategoria]]="Sijoitukset",1,0)</f>
        <v>1</v>
      </c>
      <c r="P4">
        <f>IF(Tilitapahtumat[[#This Row],[Saaja/Maksaja]]="P.Ohatta",1,0)</f>
        <v>0</v>
      </c>
    </row>
    <row r="5" spans="1:16" x14ac:dyDescent="0.25">
      <c r="A5" s="6">
        <v>42736</v>
      </c>
      <c r="B5" s="3">
        <v>42736</v>
      </c>
      <c r="C5" s="5">
        <v>-210</v>
      </c>
      <c r="D5" s="4">
        <v>106</v>
      </c>
      <c r="E5" s="4" t="s">
        <v>10</v>
      </c>
      <c r="F5" s="4" t="s">
        <v>34</v>
      </c>
      <c r="G5" s="4"/>
      <c r="H5" s="4"/>
      <c r="I5" s="4"/>
      <c r="J5" s="8"/>
      <c r="K5" s="8" t="str">
        <f>IF(Tilitapahtumat[[#This Row],[Määrä  EUROA]]&lt;0,"Meno","Tulo")</f>
        <v>Meno</v>
      </c>
      <c r="L5" s="5">
        <f>IF(Tilitapahtumat[[#This Row],[Määrä  EUROA]]&lt;0,Tilitapahtumat[[#This Row],[Määrä  EUROA]]*-1,0)</f>
        <v>210</v>
      </c>
      <c r="M5" s="23">
        <f>IF(Tilitapahtumat[[#This Row],[Määrä  EUROA]]&lt;0,0,Tilitapahtumat[[#This Row],[Määrä  EUROA]])</f>
        <v>0</v>
      </c>
      <c r="N5" t="str">
        <f>VLOOKUP(Tilitapahtumat[[#This Row],[Saaja/Maksaja]],Kategoriat[],3,0)</f>
        <v>Omatilisiirto</v>
      </c>
      <c r="O5">
        <f>IF(Tilitapahtumat[[#This Row],[Kategoria]]="Sijoitukset",1,0)</f>
        <v>0</v>
      </c>
      <c r="P5">
        <f>IF(Tilitapahtumat[[#This Row],[Saaja/Maksaja]]="P.Ohatta",1,0)</f>
        <v>1</v>
      </c>
    </row>
    <row r="6" spans="1:16" x14ac:dyDescent="0.25">
      <c r="A6" s="6">
        <v>42736</v>
      </c>
      <c r="B6" s="3">
        <v>42736</v>
      </c>
      <c r="C6" s="5">
        <v>-4.9820000000000002</v>
      </c>
      <c r="D6" s="4">
        <v>162</v>
      </c>
      <c r="E6" s="4" t="s">
        <v>11</v>
      </c>
      <c r="F6" s="4" t="s">
        <v>35</v>
      </c>
      <c r="G6" s="5"/>
      <c r="H6" s="5"/>
      <c r="I6" s="4"/>
      <c r="J6" s="8"/>
      <c r="K6" s="8" t="str">
        <f>IF(Tilitapahtumat[[#This Row],[Määrä  EUROA]]&lt;0,"Meno","Tulo")</f>
        <v>Meno</v>
      </c>
      <c r="L6" s="5">
        <f>IF(Tilitapahtumat[[#This Row],[Määrä  EUROA]]&lt;0,Tilitapahtumat[[#This Row],[Määrä  EUROA]]*-1,0)</f>
        <v>4.9820000000000002</v>
      </c>
      <c r="M6" s="23">
        <f>IF(Tilitapahtumat[[#This Row],[Määrä  EUROA]]&lt;0,0,Tilitapahtumat[[#This Row],[Määrä  EUROA]])</f>
        <v>0</v>
      </c>
      <c r="N6" t="str">
        <f>VLOOKUP(Tilitapahtumat[[#This Row],[Saaja/Maksaja]],Kategoriat[],3,0)</f>
        <v>Ruoka</v>
      </c>
      <c r="O6">
        <f>IF(Tilitapahtumat[[#This Row],[Kategoria]]="Sijoitukset",1,0)</f>
        <v>0</v>
      </c>
      <c r="P6">
        <f>IF(Tilitapahtumat[[#This Row],[Saaja/Maksaja]]="P.Ohatta",1,0)</f>
        <v>0</v>
      </c>
    </row>
    <row r="7" spans="1:16" x14ac:dyDescent="0.25">
      <c r="A7" s="6">
        <v>42736</v>
      </c>
      <c r="B7" s="3">
        <v>42736</v>
      </c>
      <c r="C7" s="5">
        <v>-14.84</v>
      </c>
      <c r="D7" s="4">
        <v>162</v>
      </c>
      <c r="E7" s="4" t="s">
        <v>11</v>
      </c>
      <c r="F7" s="4" t="s">
        <v>36</v>
      </c>
      <c r="G7" s="5"/>
      <c r="H7" s="5"/>
      <c r="I7" s="4"/>
      <c r="J7" s="8"/>
      <c r="K7" s="8" t="str">
        <f>IF(Tilitapahtumat[[#This Row],[Määrä  EUROA]]&lt;0,"Meno","Tulo")</f>
        <v>Meno</v>
      </c>
      <c r="L7" s="5">
        <f>IF(Tilitapahtumat[[#This Row],[Määrä  EUROA]]&lt;0,Tilitapahtumat[[#This Row],[Määrä  EUROA]]*-1,0)</f>
        <v>14.84</v>
      </c>
      <c r="M7" s="23">
        <f>IF(Tilitapahtumat[[#This Row],[Määrä  EUROA]]&lt;0,0,Tilitapahtumat[[#This Row],[Määrä  EUROA]])</f>
        <v>0</v>
      </c>
      <c r="N7" t="str">
        <f>VLOOKUP(Tilitapahtumat[[#This Row],[Saaja/Maksaja]],Kategoriat[],3,0)</f>
        <v>Ravintolat</v>
      </c>
      <c r="O7">
        <f>IF(Tilitapahtumat[[#This Row],[Kategoria]]="Sijoitukset",1,0)</f>
        <v>0</v>
      </c>
      <c r="P7">
        <f>IF(Tilitapahtumat[[#This Row],[Saaja/Maksaja]]="P.Ohatta",1,0)</f>
        <v>0</v>
      </c>
    </row>
    <row r="8" spans="1:16" x14ac:dyDescent="0.25">
      <c r="A8" s="6">
        <v>42736</v>
      </c>
      <c r="B8" s="3">
        <v>42736</v>
      </c>
      <c r="C8" s="5">
        <v>-151.31610000000001</v>
      </c>
      <c r="D8" s="4">
        <v>162</v>
      </c>
      <c r="E8" s="4" t="s">
        <v>11</v>
      </c>
      <c r="F8" s="4" t="s">
        <v>37</v>
      </c>
      <c r="G8" s="5"/>
      <c r="H8" s="5"/>
      <c r="I8" s="4"/>
      <c r="J8" s="8"/>
      <c r="K8" s="8" t="str">
        <f>IF(Tilitapahtumat[[#This Row],[Määrä  EUROA]]&lt;0,"Meno","Tulo")</f>
        <v>Meno</v>
      </c>
      <c r="L8" s="5">
        <f>IF(Tilitapahtumat[[#This Row],[Määrä  EUROA]]&lt;0,Tilitapahtumat[[#This Row],[Määrä  EUROA]]*-1,0)</f>
        <v>151.31610000000001</v>
      </c>
      <c r="M8" s="23">
        <f>IF(Tilitapahtumat[[#This Row],[Määrä  EUROA]]&lt;0,0,Tilitapahtumat[[#This Row],[Määrä  EUROA]])</f>
        <v>0</v>
      </c>
      <c r="N8" t="str">
        <f>VLOOKUP(Tilitapahtumat[[#This Row],[Saaja/Maksaja]],Kategoriat[],3,0)</f>
        <v>Tarvikkeet</v>
      </c>
      <c r="O8">
        <f>IF(Tilitapahtumat[[#This Row],[Kategoria]]="Sijoitukset",1,0)</f>
        <v>0</v>
      </c>
      <c r="P8">
        <f>IF(Tilitapahtumat[[#This Row],[Saaja/Maksaja]]="P.Ohatta",1,0)</f>
        <v>0</v>
      </c>
    </row>
    <row r="9" spans="1:16" x14ac:dyDescent="0.25">
      <c r="A9" s="6">
        <v>42736</v>
      </c>
      <c r="B9" s="3">
        <v>42736</v>
      </c>
      <c r="C9" s="5">
        <v>-39.688000000000002</v>
      </c>
      <c r="D9" s="4">
        <v>106</v>
      </c>
      <c r="E9" s="4" t="s">
        <v>10</v>
      </c>
      <c r="F9" s="4" t="s">
        <v>40</v>
      </c>
      <c r="G9" s="4"/>
      <c r="H9" s="5"/>
      <c r="I9" s="4"/>
      <c r="J9" s="8"/>
      <c r="K9" s="8" t="str">
        <f>IF(Tilitapahtumat[[#This Row],[Määrä  EUROA]]&lt;0,"Meno","Tulo")</f>
        <v>Meno</v>
      </c>
      <c r="L9" s="5">
        <f>IF(Tilitapahtumat[[#This Row],[Määrä  EUROA]]&lt;0,Tilitapahtumat[[#This Row],[Määrä  EUROA]]*-1,0)</f>
        <v>39.688000000000002</v>
      </c>
      <c r="M9" s="23">
        <f>IF(Tilitapahtumat[[#This Row],[Määrä  EUROA]]&lt;0,0,Tilitapahtumat[[#This Row],[Määrä  EUROA]])</f>
        <v>0</v>
      </c>
      <c r="N9" t="str">
        <f>VLOOKUP(Tilitapahtumat[[#This Row],[Saaja/Maksaja]],Kategoriat[],3,0)</f>
        <v>Asuminen</v>
      </c>
      <c r="O9">
        <f>IF(Tilitapahtumat[[#This Row],[Kategoria]]="Sijoitukset",1,0)</f>
        <v>0</v>
      </c>
      <c r="P9">
        <f>IF(Tilitapahtumat[[#This Row],[Saaja/Maksaja]]="P.Ohatta",1,0)</f>
        <v>0</v>
      </c>
    </row>
    <row r="10" spans="1:16" x14ac:dyDescent="0.25">
      <c r="A10" s="6">
        <v>42736</v>
      </c>
      <c r="B10" s="3">
        <v>42736</v>
      </c>
      <c r="C10" s="5">
        <v>-4.2</v>
      </c>
      <c r="D10" s="4">
        <v>106</v>
      </c>
      <c r="E10" s="4" t="s">
        <v>10</v>
      </c>
      <c r="F10" s="4" t="s">
        <v>41</v>
      </c>
      <c r="G10" s="4"/>
      <c r="H10" s="5"/>
      <c r="I10" s="4"/>
      <c r="J10" s="8"/>
      <c r="K10" s="8" t="str">
        <f>IF(Tilitapahtumat[[#This Row],[Määrä  EUROA]]&lt;0,"Meno","Tulo")</f>
        <v>Meno</v>
      </c>
      <c r="L10" s="5">
        <f>IF(Tilitapahtumat[[#This Row],[Määrä  EUROA]]&lt;0,Tilitapahtumat[[#This Row],[Määrä  EUROA]]*-1,0)</f>
        <v>4.2</v>
      </c>
      <c r="M10" s="23">
        <f>IF(Tilitapahtumat[[#This Row],[Määrä  EUROA]]&lt;0,0,Tilitapahtumat[[#This Row],[Määrä  EUROA]])</f>
        <v>0</v>
      </c>
      <c r="N10" t="str">
        <f>VLOOKUP(Tilitapahtumat[[#This Row],[Saaja/Maksaja]],Kategoriat[],3,0)</f>
        <v>Asuminen</v>
      </c>
      <c r="O10">
        <f>IF(Tilitapahtumat[[#This Row],[Kategoria]]="Sijoitukset",1,0)</f>
        <v>0</v>
      </c>
      <c r="P10">
        <f>IF(Tilitapahtumat[[#This Row],[Saaja/Maksaja]]="P.Ohatta",1,0)</f>
        <v>0</v>
      </c>
    </row>
    <row r="11" spans="1:16" x14ac:dyDescent="0.25">
      <c r="A11" s="6">
        <v>42736</v>
      </c>
      <c r="B11" s="3">
        <v>42736</v>
      </c>
      <c r="C11" s="5">
        <v>-43.825600000000001</v>
      </c>
      <c r="D11" s="4">
        <v>162</v>
      </c>
      <c r="E11" s="4" t="s">
        <v>11</v>
      </c>
      <c r="F11" s="4" t="s">
        <v>35</v>
      </c>
      <c r="G11" s="5"/>
      <c r="H11" s="5"/>
      <c r="I11" s="4"/>
      <c r="J11" s="8"/>
      <c r="K11" s="8" t="str">
        <f>IF(Tilitapahtumat[[#This Row],[Määrä  EUROA]]&lt;0,"Meno","Tulo")</f>
        <v>Meno</v>
      </c>
      <c r="L11" s="5">
        <f>IF(Tilitapahtumat[[#This Row],[Määrä  EUROA]]&lt;0,Tilitapahtumat[[#This Row],[Määrä  EUROA]]*-1,0)</f>
        <v>43.825600000000001</v>
      </c>
      <c r="M11" s="23">
        <f>IF(Tilitapahtumat[[#This Row],[Määrä  EUROA]]&lt;0,0,Tilitapahtumat[[#This Row],[Määrä  EUROA]])</f>
        <v>0</v>
      </c>
      <c r="N11" t="str">
        <f>VLOOKUP(Tilitapahtumat[[#This Row],[Saaja/Maksaja]],Kategoriat[],3,0)</f>
        <v>Ruoka</v>
      </c>
      <c r="O11">
        <f>IF(Tilitapahtumat[[#This Row],[Kategoria]]="Sijoitukset",1,0)</f>
        <v>0</v>
      </c>
      <c r="P11">
        <f>IF(Tilitapahtumat[[#This Row],[Saaja/Maksaja]]="P.Ohatta",1,0)</f>
        <v>0</v>
      </c>
    </row>
    <row r="12" spans="1:16" x14ac:dyDescent="0.25">
      <c r="A12" s="6">
        <v>42736</v>
      </c>
      <c r="B12" s="3">
        <v>42736</v>
      </c>
      <c r="C12" s="5">
        <v>-57.038600000000002</v>
      </c>
      <c r="D12" s="4">
        <v>162</v>
      </c>
      <c r="E12" s="4" t="s">
        <v>11</v>
      </c>
      <c r="F12" s="4" t="s">
        <v>36</v>
      </c>
      <c r="G12" s="5"/>
      <c r="H12" s="5"/>
      <c r="I12" s="4"/>
      <c r="J12" s="8"/>
      <c r="K12" s="8" t="str">
        <f>IF(Tilitapahtumat[[#This Row],[Määrä  EUROA]]&lt;0,"Meno","Tulo")</f>
        <v>Meno</v>
      </c>
      <c r="L12" s="5">
        <f>IF(Tilitapahtumat[[#This Row],[Määrä  EUROA]]&lt;0,Tilitapahtumat[[#This Row],[Määrä  EUROA]]*-1,0)</f>
        <v>57.038600000000002</v>
      </c>
      <c r="M12" s="23">
        <f>IF(Tilitapahtumat[[#This Row],[Määrä  EUROA]]&lt;0,0,Tilitapahtumat[[#This Row],[Määrä  EUROA]])</f>
        <v>0</v>
      </c>
      <c r="N12" t="str">
        <f>VLOOKUP(Tilitapahtumat[[#This Row],[Saaja/Maksaja]],Kategoriat[],3,0)</f>
        <v>Ravintolat</v>
      </c>
      <c r="O12">
        <f>IF(Tilitapahtumat[[#This Row],[Kategoria]]="Sijoitukset",1,0)</f>
        <v>0</v>
      </c>
      <c r="P12">
        <f>IF(Tilitapahtumat[[#This Row],[Saaja/Maksaja]]="P.Ohatta",1,0)</f>
        <v>0</v>
      </c>
    </row>
    <row r="13" spans="1:16" x14ac:dyDescent="0.25">
      <c r="A13" s="6">
        <v>42736</v>
      </c>
      <c r="B13" s="3">
        <v>42736</v>
      </c>
      <c r="C13" s="5">
        <v>-305.90359999999998</v>
      </c>
      <c r="D13" s="4">
        <v>129</v>
      </c>
      <c r="E13" s="4" t="s">
        <v>12</v>
      </c>
      <c r="F13" s="4" t="s">
        <v>37</v>
      </c>
      <c r="G13" s="4"/>
      <c r="H13" s="4"/>
      <c r="I13" s="4"/>
      <c r="J13" s="8"/>
      <c r="K13" s="8" t="str">
        <f>IF(Tilitapahtumat[[#This Row],[Määrä  EUROA]]&lt;0,"Meno","Tulo")</f>
        <v>Meno</v>
      </c>
      <c r="L13" s="5">
        <f>IF(Tilitapahtumat[[#This Row],[Määrä  EUROA]]&lt;0,Tilitapahtumat[[#This Row],[Määrä  EUROA]]*-1,0)</f>
        <v>305.90359999999998</v>
      </c>
      <c r="M13" s="23">
        <f>IF(Tilitapahtumat[[#This Row],[Määrä  EUROA]]&lt;0,0,Tilitapahtumat[[#This Row],[Määrä  EUROA]])</f>
        <v>0</v>
      </c>
      <c r="N13" t="str">
        <f>VLOOKUP(Tilitapahtumat[[#This Row],[Saaja/Maksaja]],Kategoriat[],3,0)</f>
        <v>Tarvikkeet</v>
      </c>
      <c r="O13">
        <f>IF(Tilitapahtumat[[#This Row],[Kategoria]]="Sijoitukset",1,0)</f>
        <v>0</v>
      </c>
      <c r="P13">
        <f>IF(Tilitapahtumat[[#This Row],[Saaja/Maksaja]]="P.Ohatta",1,0)</f>
        <v>0</v>
      </c>
    </row>
    <row r="14" spans="1:16" x14ac:dyDescent="0.25">
      <c r="A14" s="6">
        <v>42736</v>
      </c>
      <c r="B14" s="3">
        <v>42736</v>
      </c>
      <c r="C14" s="5">
        <v>-161.82</v>
      </c>
      <c r="D14" s="4">
        <v>162</v>
      </c>
      <c r="E14" s="4" t="s">
        <v>11</v>
      </c>
      <c r="F14" s="4" t="s">
        <v>35</v>
      </c>
      <c r="G14" s="5"/>
      <c r="H14" s="5"/>
      <c r="I14" s="4"/>
      <c r="J14" s="8"/>
      <c r="K14" s="8" t="str">
        <f>IF(Tilitapahtumat[[#This Row],[Määrä  EUROA]]&lt;0,"Meno","Tulo")</f>
        <v>Meno</v>
      </c>
      <c r="L14" s="5">
        <f>IF(Tilitapahtumat[[#This Row],[Määrä  EUROA]]&lt;0,Tilitapahtumat[[#This Row],[Määrä  EUROA]]*-1,0)</f>
        <v>161.82</v>
      </c>
      <c r="M14" s="23">
        <f>IF(Tilitapahtumat[[#This Row],[Määrä  EUROA]]&lt;0,0,Tilitapahtumat[[#This Row],[Määrä  EUROA]])</f>
        <v>0</v>
      </c>
      <c r="N14" t="str">
        <f>VLOOKUP(Tilitapahtumat[[#This Row],[Saaja/Maksaja]],Kategoriat[],3,0)</f>
        <v>Ruoka</v>
      </c>
      <c r="O14">
        <f>IF(Tilitapahtumat[[#This Row],[Kategoria]]="Sijoitukset",1,0)</f>
        <v>0</v>
      </c>
      <c r="P14">
        <f>IF(Tilitapahtumat[[#This Row],[Saaja/Maksaja]]="P.Ohatta",1,0)</f>
        <v>0</v>
      </c>
    </row>
    <row r="15" spans="1:16" x14ac:dyDescent="0.25">
      <c r="A15" s="6">
        <v>42736</v>
      </c>
      <c r="B15" s="3">
        <v>42736</v>
      </c>
      <c r="C15" s="5">
        <v>-100.75699999999999</v>
      </c>
      <c r="D15" s="4">
        <v>162</v>
      </c>
      <c r="E15" s="4" t="s">
        <v>11</v>
      </c>
      <c r="F15" s="4" t="s">
        <v>36</v>
      </c>
      <c r="G15" s="5"/>
      <c r="H15" s="5"/>
      <c r="I15" s="4"/>
      <c r="J15" s="8"/>
      <c r="K15" s="8" t="str">
        <f>IF(Tilitapahtumat[[#This Row],[Määrä  EUROA]]&lt;0,"Meno","Tulo")</f>
        <v>Meno</v>
      </c>
      <c r="L15" s="5">
        <f>IF(Tilitapahtumat[[#This Row],[Määrä  EUROA]]&lt;0,Tilitapahtumat[[#This Row],[Määrä  EUROA]]*-1,0)</f>
        <v>100.75699999999999</v>
      </c>
      <c r="M15" s="23">
        <f>IF(Tilitapahtumat[[#This Row],[Määrä  EUROA]]&lt;0,0,Tilitapahtumat[[#This Row],[Määrä  EUROA]])</f>
        <v>0</v>
      </c>
      <c r="N15" t="str">
        <f>VLOOKUP(Tilitapahtumat[[#This Row],[Saaja/Maksaja]],Kategoriat[],3,0)</f>
        <v>Ravintolat</v>
      </c>
      <c r="O15">
        <f>IF(Tilitapahtumat[[#This Row],[Kategoria]]="Sijoitukset",1,0)</f>
        <v>0</v>
      </c>
      <c r="P15">
        <f>IF(Tilitapahtumat[[#This Row],[Saaja/Maksaja]]="P.Ohatta",1,0)</f>
        <v>0</v>
      </c>
    </row>
    <row r="16" spans="1:16" x14ac:dyDescent="0.25">
      <c r="A16" s="9">
        <v>42736</v>
      </c>
      <c r="B16" s="10">
        <v>42736</v>
      </c>
      <c r="C16" s="11">
        <v>2320</v>
      </c>
      <c r="D16" s="4">
        <v>106</v>
      </c>
      <c r="E16" s="4" t="s">
        <v>10</v>
      </c>
      <c r="F16" s="4" t="s">
        <v>38</v>
      </c>
      <c r="G16" s="11"/>
      <c r="H16" s="11"/>
      <c r="I16" s="12"/>
      <c r="J16" s="13"/>
      <c r="K16" s="13" t="str">
        <f>IF(Tilitapahtumat[[#This Row],[Määrä  EUROA]]&lt;0,"Meno","Tulo")</f>
        <v>Tulo</v>
      </c>
      <c r="L16" s="20">
        <f>IF(Tilitapahtumat[[#This Row],[Määrä  EUROA]]&lt;0,Tilitapahtumat[[#This Row],[Määrä  EUROA]]*-1,0)</f>
        <v>0</v>
      </c>
      <c r="M16" s="24">
        <f>IF(Tilitapahtumat[[#This Row],[Määrä  EUROA]]&lt;0,0,Tilitapahtumat[[#This Row],[Määrä  EUROA]])</f>
        <v>2320</v>
      </c>
      <c r="N16" s="16" t="str">
        <f>VLOOKUP(Tilitapahtumat[[#This Row],[Saaja/Maksaja]],Kategoriat[],3,0)</f>
        <v>Ansiotulo</v>
      </c>
      <c r="O16">
        <f>IF(Tilitapahtumat[[#This Row],[Kategoria]]="Sijoitukset",1,0)</f>
        <v>0</v>
      </c>
      <c r="P16">
        <f>IF(Tilitapahtumat[[#This Row],[Saaja/Maksaja]]="P.Ohatta",1,0)</f>
        <v>0</v>
      </c>
    </row>
    <row r="17" spans="1:16" x14ac:dyDescent="0.25">
      <c r="A17" s="9">
        <v>42736</v>
      </c>
      <c r="B17" s="10">
        <v>42736</v>
      </c>
      <c r="C17" s="11">
        <v>130.5</v>
      </c>
      <c r="D17" s="4">
        <v>106</v>
      </c>
      <c r="E17" s="4" t="s">
        <v>10</v>
      </c>
      <c r="F17" s="12" t="s">
        <v>39</v>
      </c>
      <c r="G17" s="11"/>
      <c r="H17" s="11"/>
      <c r="I17" s="12"/>
      <c r="J17" s="13"/>
      <c r="K17" s="13" t="str">
        <f>IF(Tilitapahtumat[[#This Row],[Määrä  EUROA]]&lt;0,"Meno","Tulo")</f>
        <v>Tulo</v>
      </c>
      <c r="L17" s="20">
        <f>IF(Tilitapahtumat[[#This Row],[Määrä  EUROA]]&lt;0,Tilitapahtumat[[#This Row],[Määrä  EUROA]]*-1,0)</f>
        <v>0</v>
      </c>
      <c r="M17" s="24">
        <f>IF(Tilitapahtumat[[#This Row],[Määrä  EUROA]]&lt;0,0,Tilitapahtumat[[#This Row],[Määrä  EUROA]])</f>
        <v>130.5</v>
      </c>
      <c r="N17" s="15" t="str">
        <f>VLOOKUP(Tilitapahtumat[[#This Row],[Saaja/Maksaja]],Kategoriat[],3,0)</f>
        <v>Sivutulot</v>
      </c>
      <c r="O17">
        <f>IF(Tilitapahtumat[[#This Row],[Kategoria]]="Sijoitukset",1,0)</f>
        <v>0</v>
      </c>
      <c r="P17">
        <f>IF(Tilitapahtumat[[#This Row],[Saaja/Maksaja]]="P.Ohatta",1,0)</f>
        <v>0</v>
      </c>
    </row>
    <row r="18" spans="1:16" x14ac:dyDescent="0.25">
      <c r="A18" s="9">
        <v>42736</v>
      </c>
      <c r="B18" s="10">
        <v>42736</v>
      </c>
      <c r="C18" s="11">
        <v>-121.52</v>
      </c>
      <c r="D18" s="4">
        <v>162</v>
      </c>
      <c r="E18" s="4" t="s">
        <v>11</v>
      </c>
      <c r="F18" s="4" t="s">
        <v>35</v>
      </c>
      <c r="G18" s="11"/>
      <c r="H18" s="11"/>
      <c r="I18" s="12"/>
      <c r="J18" s="13"/>
      <c r="K18" s="13" t="str">
        <f>IF(Tilitapahtumat[[#This Row],[Määrä  EUROA]]&lt;0,"Meno","Tulo")</f>
        <v>Meno</v>
      </c>
      <c r="L18" s="20">
        <f>IF(Tilitapahtumat[[#This Row],[Määrä  EUROA]]&lt;0,Tilitapahtumat[[#This Row],[Määrä  EUROA]]*-1,0)</f>
        <v>121.52</v>
      </c>
      <c r="M18" s="24">
        <f>IF(Tilitapahtumat[[#This Row],[Määrä  EUROA]]&lt;0,0,Tilitapahtumat[[#This Row],[Määrä  EUROA]])</f>
        <v>0</v>
      </c>
      <c r="N18" s="15" t="str">
        <f>VLOOKUP(Tilitapahtumat[[#This Row],[Saaja/Maksaja]],Kategoriat[],3,0)</f>
        <v>Ruoka</v>
      </c>
      <c r="O18">
        <f>IF(Tilitapahtumat[[#This Row],[Kategoria]]="Sijoitukset",1,0)</f>
        <v>0</v>
      </c>
      <c r="P18">
        <f>IF(Tilitapahtumat[[#This Row],[Saaja/Maksaja]]="P.Ohatta",1,0)</f>
        <v>0</v>
      </c>
    </row>
    <row r="19" spans="1:16" x14ac:dyDescent="0.25">
      <c r="A19" s="9">
        <v>42736</v>
      </c>
      <c r="B19" s="10">
        <v>42736</v>
      </c>
      <c r="C19" s="11">
        <v>-63.599999999999994</v>
      </c>
      <c r="D19" s="4">
        <v>162</v>
      </c>
      <c r="E19" s="4" t="s">
        <v>11</v>
      </c>
      <c r="F19" s="4" t="s">
        <v>36</v>
      </c>
      <c r="G19" s="11"/>
      <c r="H19" s="11"/>
      <c r="I19" s="12"/>
      <c r="J19" s="13"/>
      <c r="K19" s="13" t="str">
        <f>IF(Tilitapahtumat[[#This Row],[Määrä  EUROA]]&lt;0,"Meno","Tulo")</f>
        <v>Meno</v>
      </c>
      <c r="L19" s="20">
        <f>IF(Tilitapahtumat[[#This Row],[Määrä  EUROA]]&lt;0,Tilitapahtumat[[#This Row],[Määrä  EUROA]]*-1,0)</f>
        <v>63.599999999999994</v>
      </c>
      <c r="M19" s="24">
        <f>IF(Tilitapahtumat[[#This Row],[Määrä  EUROA]]&lt;0,0,Tilitapahtumat[[#This Row],[Määrä  EUROA]])</f>
        <v>0</v>
      </c>
      <c r="N19" s="15" t="str">
        <f>VLOOKUP(Tilitapahtumat[[#This Row],[Saaja/Maksaja]],Kategoriat[],3,0)</f>
        <v>Ravintolat</v>
      </c>
      <c r="O19">
        <f>IF(Tilitapahtumat[[#This Row],[Kategoria]]="Sijoitukset",1,0)</f>
        <v>0</v>
      </c>
      <c r="P19">
        <f>IF(Tilitapahtumat[[#This Row],[Saaja/Maksaja]]="P.Ohatta",1,0)</f>
        <v>0</v>
      </c>
    </row>
    <row r="20" spans="1:16" x14ac:dyDescent="0.25">
      <c r="A20" s="9">
        <v>42736</v>
      </c>
      <c r="B20" s="10">
        <v>42736</v>
      </c>
      <c r="C20" s="11">
        <v>-20.848100000000002</v>
      </c>
      <c r="D20" s="4">
        <v>162</v>
      </c>
      <c r="E20" s="4" t="s">
        <v>11</v>
      </c>
      <c r="F20" s="4" t="s">
        <v>37</v>
      </c>
      <c r="G20" s="11"/>
      <c r="H20" s="11"/>
      <c r="I20" s="12"/>
      <c r="J20" s="13"/>
      <c r="K20" s="13" t="str">
        <f>IF(Tilitapahtumat[[#This Row],[Määrä  EUROA]]&lt;0,"Meno","Tulo")</f>
        <v>Meno</v>
      </c>
      <c r="L20" s="20">
        <f>IF(Tilitapahtumat[[#This Row],[Määrä  EUROA]]&lt;0,Tilitapahtumat[[#This Row],[Määrä  EUROA]]*-1,0)</f>
        <v>20.848100000000002</v>
      </c>
      <c r="M20" s="24">
        <f>IF(Tilitapahtumat[[#This Row],[Määrä  EUROA]]&lt;0,0,Tilitapahtumat[[#This Row],[Määrä  EUROA]])</f>
        <v>0</v>
      </c>
      <c r="N20" s="16" t="str">
        <f>VLOOKUP(Tilitapahtumat[[#This Row],[Saaja/Maksaja]],Kategoriat[],3,0)</f>
        <v>Tarvikkeet</v>
      </c>
      <c r="O20">
        <f>IF(Tilitapahtumat[[#This Row],[Kategoria]]="Sijoitukset",1,0)</f>
        <v>0</v>
      </c>
      <c r="P20">
        <f>IF(Tilitapahtumat[[#This Row],[Saaja/Maksaja]]="P.Ohatta",1,0)</f>
        <v>0</v>
      </c>
    </row>
    <row r="21" spans="1:16" x14ac:dyDescent="0.25">
      <c r="A21" s="9">
        <f>A2+31</f>
        <v>42767</v>
      </c>
      <c r="B21" s="10">
        <v>42767</v>
      </c>
      <c r="C21" s="5">
        <v>-585</v>
      </c>
      <c r="D21" s="4">
        <v>105</v>
      </c>
      <c r="E21" s="4" t="s">
        <v>10</v>
      </c>
      <c r="F21" s="4" t="s">
        <v>32</v>
      </c>
      <c r="G21" s="11"/>
      <c r="H21" s="11"/>
      <c r="I21" s="12"/>
      <c r="J21" s="13"/>
      <c r="K21" s="13" t="str">
        <f>IF(Tilitapahtumat[[#This Row],[Määrä  EUROA]]&lt;0,"Meno","Tulo")</f>
        <v>Meno</v>
      </c>
      <c r="L21" s="20">
        <f>IF(Tilitapahtumat[[#This Row],[Määrä  EUROA]]&lt;0,Tilitapahtumat[[#This Row],[Määrä  EUROA]]*-1,0)</f>
        <v>585</v>
      </c>
      <c r="M21" s="24">
        <f>IF(Tilitapahtumat[[#This Row],[Määrä  EUROA]]&lt;0,0,Tilitapahtumat[[#This Row],[Määrä  EUROA]])</f>
        <v>0</v>
      </c>
      <c r="N21" s="15" t="str">
        <f>VLOOKUP(Tilitapahtumat[[#This Row],[Saaja/Maksaja]],Kategoriat[],3,0)</f>
        <v>Sijoitukset</v>
      </c>
      <c r="O21" s="15">
        <f>IF(Tilitapahtumat[[#This Row],[Kategoria]]="Sijoitukset",1,0)</f>
        <v>1</v>
      </c>
      <c r="P21">
        <f>IF(Tilitapahtumat[[#This Row],[Saaja/Maksaja]]="P.Ohatta",1,0)</f>
        <v>0</v>
      </c>
    </row>
    <row r="22" spans="1:16" x14ac:dyDescent="0.25">
      <c r="A22" s="9">
        <f t="shared" ref="A22:A77" si="0">A3+31</f>
        <v>42767</v>
      </c>
      <c r="B22" s="10">
        <v>42767</v>
      </c>
      <c r="C22" s="5">
        <v>-495</v>
      </c>
      <c r="D22" s="4">
        <v>106</v>
      </c>
      <c r="E22" s="4" t="s">
        <v>10</v>
      </c>
      <c r="F22" s="4" t="s">
        <v>33</v>
      </c>
      <c r="G22" s="11"/>
      <c r="H22" s="11"/>
      <c r="I22" s="12"/>
      <c r="J22" s="13"/>
      <c r="K22" s="13" t="str">
        <f>IF(Tilitapahtumat[[#This Row],[Määrä  EUROA]]&lt;0,"Meno","Tulo")</f>
        <v>Meno</v>
      </c>
      <c r="L22" s="20">
        <f>IF(Tilitapahtumat[[#This Row],[Määrä  EUROA]]&lt;0,Tilitapahtumat[[#This Row],[Määrä  EUROA]]*-1,0)</f>
        <v>495</v>
      </c>
      <c r="M22" s="24">
        <f>IF(Tilitapahtumat[[#This Row],[Määrä  EUROA]]&lt;0,0,Tilitapahtumat[[#This Row],[Määrä  EUROA]])</f>
        <v>0</v>
      </c>
      <c r="N22" s="15" t="str">
        <f>VLOOKUP(Tilitapahtumat[[#This Row],[Saaja/Maksaja]],Kategoriat[],3,0)</f>
        <v>Sijoitukset</v>
      </c>
      <c r="O22" s="15">
        <f>IF(Tilitapahtumat[[#This Row],[Kategoria]]="Sijoitukset",1,0)</f>
        <v>1</v>
      </c>
      <c r="P22">
        <f>IF(Tilitapahtumat[[#This Row],[Saaja/Maksaja]]="P.Ohatta",1,0)</f>
        <v>0</v>
      </c>
    </row>
    <row r="23" spans="1:16" x14ac:dyDescent="0.25">
      <c r="A23" s="9">
        <f t="shared" si="0"/>
        <v>42767</v>
      </c>
      <c r="B23" s="10">
        <v>42767</v>
      </c>
      <c r="C23" s="5">
        <v>-260</v>
      </c>
      <c r="D23" s="4">
        <v>106</v>
      </c>
      <c r="E23" s="4" t="s">
        <v>10</v>
      </c>
      <c r="F23" s="4" t="s">
        <v>33</v>
      </c>
      <c r="G23" s="11"/>
      <c r="H23" s="11"/>
      <c r="I23" s="12"/>
      <c r="J23" s="13"/>
      <c r="K23" s="13" t="str">
        <f>IF(Tilitapahtumat[[#This Row],[Määrä  EUROA]]&lt;0,"Meno","Tulo")</f>
        <v>Meno</v>
      </c>
      <c r="L23" s="20">
        <f>IF(Tilitapahtumat[[#This Row],[Määrä  EUROA]]&lt;0,Tilitapahtumat[[#This Row],[Määrä  EUROA]]*-1,0)</f>
        <v>260</v>
      </c>
      <c r="M23" s="24">
        <f>IF(Tilitapahtumat[[#This Row],[Määrä  EUROA]]&lt;0,0,Tilitapahtumat[[#This Row],[Määrä  EUROA]])</f>
        <v>0</v>
      </c>
      <c r="N23" s="15" t="str">
        <f>VLOOKUP(Tilitapahtumat[[#This Row],[Saaja/Maksaja]],Kategoriat[],3,0)</f>
        <v>Sijoitukset</v>
      </c>
      <c r="O23" s="15">
        <f>IF(Tilitapahtumat[[#This Row],[Kategoria]]="Sijoitukset",1,0)</f>
        <v>1</v>
      </c>
      <c r="P23">
        <f>IF(Tilitapahtumat[[#This Row],[Saaja/Maksaja]]="P.Ohatta",1,0)</f>
        <v>0</v>
      </c>
    </row>
    <row r="24" spans="1:16" x14ac:dyDescent="0.25">
      <c r="A24" s="9">
        <f t="shared" si="0"/>
        <v>42767</v>
      </c>
      <c r="B24" s="10">
        <v>42767</v>
      </c>
      <c r="C24" s="5">
        <v>-225</v>
      </c>
      <c r="D24" s="4">
        <v>106</v>
      </c>
      <c r="E24" s="4" t="s">
        <v>10</v>
      </c>
      <c r="F24" s="4" t="s">
        <v>34</v>
      </c>
      <c r="G24" s="11"/>
      <c r="H24" s="11"/>
      <c r="I24" s="12"/>
      <c r="J24" s="13"/>
      <c r="K24" s="13" t="str">
        <f>IF(Tilitapahtumat[[#This Row],[Määrä  EUROA]]&lt;0,"Meno","Tulo")</f>
        <v>Meno</v>
      </c>
      <c r="L24" s="20">
        <f>IF(Tilitapahtumat[[#This Row],[Määrä  EUROA]]&lt;0,Tilitapahtumat[[#This Row],[Määrä  EUROA]]*-1,0)</f>
        <v>225</v>
      </c>
      <c r="M24" s="24">
        <f>IF(Tilitapahtumat[[#This Row],[Määrä  EUROA]]&lt;0,0,Tilitapahtumat[[#This Row],[Määrä  EUROA]])</f>
        <v>0</v>
      </c>
      <c r="N24" s="15" t="str">
        <f>VLOOKUP(Tilitapahtumat[[#This Row],[Saaja/Maksaja]],Kategoriat[],3,0)</f>
        <v>Omatilisiirto</v>
      </c>
      <c r="O24" s="15">
        <f>IF(Tilitapahtumat[[#This Row],[Kategoria]]="Sijoitukset",1,0)</f>
        <v>0</v>
      </c>
      <c r="P24">
        <f>IF(Tilitapahtumat[[#This Row],[Saaja/Maksaja]]="P.Ohatta",1,0)</f>
        <v>1</v>
      </c>
    </row>
    <row r="25" spans="1:16" x14ac:dyDescent="0.25">
      <c r="A25" s="9">
        <f t="shared" si="0"/>
        <v>42767</v>
      </c>
      <c r="B25" s="10">
        <v>42767</v>
      </c>
      <c r="C25" s="5">
        <v>-5.5460000000000003</v>
      </c>
      <c r="D25" s="4">
        <v>162</v>
      </c>
      <c r="E25" s="4" t="s">
        <v>11</v>
      </c>
      <c r="F25" s="4" t="s">
        <v>35</v>
      </c>
      <c r="G25" s="11"/>
      <c r="H25" s="11"/>
      <c r="I25" s="12"/>
      <c r="J25" s="13"/>
      <c r="K25" s="13" t="str">
        <f>IF(Tilitapahtumat[[#This Row],[Määrä  EUROA]]&lt;0,"Meno","Tulo")</f>
        <v>Meno</v>
      </c>
      <c r="L25" s="20">
        <f>IF(Tilitapahtumat[[#This Row],[Määrä  EUROA]]&lt;0,Tilitapahtumat[[#This Row],[Määrä  EUROA]]*-1,0)</f>
        <v>5.5460000000000003</v>
      </c>
      <c r="M25" s="24">
        <f>IF(Tilitapahtumat[[#This Row],[Määrä  EUROA]]&lt;0,0,Tilitapahtumat[[#This Row],[Määrä  EUROA]])</f>
        <v>0</v>
      </c>
      <c r="N25" s="15" t="str">
        <f>VLOOKUP(Tilitapahtumat[[#This Row],[Saaja/Maksaja]],Kategoriat[],3,0)</f>
        <v>Ruoka</v>
      </c>
      <c r="O25" s="15">
        <f>IF(Tilitapahtumat[[#This Row],[Kategoria]]="Sijoitukset",1,0)</f>
        <v>0</v>
      </c>
      <c r="P25">
        <f>IF(Tilitapahtumat[[#This Row],[Saaja/Maksaja]]="P.Ohatta",1,0)</f>
        <v>0</v>
      </c>
    </row>
    <row r="26" spans="1:16" x14ac:dyDescent="0.25">
      <c r="A26" s="9">
        <f t="shared" si="0"/>
        <v>42767</v>
      </c>
      <c r="B26" s="10">
        <v>42767</v>
      </c>
      <c r="C26" s="5">
        <v>-12.74</v>
      </c>
      <c r="D26" s="4">
        <v>162</v>
      </c>
      <c r="E26" s="4" t="s">
        <v>11</v>
      </c>
      <c r="F26" s="4" t="s">
        <v>36</v>
      </c>
      <c r="G26" s="11"/>
      <c r="H26" s="11"/>
      <c r="I26" s="12"/>
      <c r="J26" s="13"/>
      <c r="K26" s="13" t="str">
        <f>IF(Tilitapahtumat[[#This Row],[Määrä  EUROA]]&lt;0,"Meno","Tulo")</f>
        <v>Meno</v>
      </c>
      <c r="L26" s="20">
        <f>IF(Tilitapahtumat[[#This Row],[Määrä  EUROA]]&lt;0,Tilitapahtumat[[#This Row],[Määrä  EUROA]]*-1,0)</f>
        <v>12.74</v>
      </c>
      <c r="M26" s="24">
        <f>IF(Tilitapahtumat[[#This Row],[Määrä  EUROA]]&lt;0,0,Tilitapahtumat[[#This Row],[Määrä  EUROA]])</f>
        <v>0</v>
      </c>
      <c r="N26" s="15" t="str">
        <f>VLOOKUP(Tilitapahtumat[[#This Row],[Saaja/Maksaja]],Kategoriat[],3,0)</f>
        <v>Ravintolat</v>
      </c>
      <c r="O26" s="15">
        <f>IF(Tilitapahtumat[[#This Row],[Kategoria]]="Sijoitukset",1,0)</f>
        <v>0</v>
      </c>
      <c r="P26">
        <f>IF(Tilitapahtumat[[#This Row],[Saaja/Maksaja]]="P.Ohatta",1,0)</f>
        <v>0</v>
      </c>
    </row>
    <row r="27" spans="1:16" x14ac:dyDescent="0.25">
      <c r="A27" s="9">
        <f t="shared" si="0"/>
        <v>42767</v>
      </c>
      <c r="B27" s="10">
        <v>42767</v>
      </c>
      <c r="C27" s="5">
        <v>-113.81040000000002</v>
      </c>
      <c r="D27" s="4">
        <v>162</v>
      </c>
      <c r="E27" s="4" t="s">
        <v>11</v>
      </c>
      <c r="F27" s="4" t="s">
        <v>37</v>
      </c>
      <c r="G27" s="11"/>
      <c r="H27" s="11"/>
      <c r="I27" s="12"/>
      <c r="J27" s="13"/>
      <c r="K27" s="13" t="str">
        <f>IF(Tilitapahtumat[[#This Row],[Määrä  EUROA]]&lt;0,"Meno","Tulo")</f>
        <v>Meno</v>
      </c>
      <c r="L27" s="20">
        <f>IF(Tilitapahtumat[[#This Row],[Määrä  EUROA]]&lt;0,Tilitapahtumat[[#This Row],[Määrä  EUROA]]*-1,0)</f>
        <v>113.81040000000002</v>
      </c>
      <c r="M27" s="24">
        <f>IF(Tilitapahtumat[[#This Row],[Määrä  EUROA]]&lt;0,0,Tilitapahtumat[[#This Row],[Määrä  EUROA]])</f>
        <v>0</v>
      </c>
      <c r="N27" s="15" t="str">
        <f>VLOOKUP(Tilitapahtumat[[#This Row],[Saaja/Maksaja]],Kategoriat[],3,0)</f>
        <v>Tarvikkeet</v>
      </c>
      <c r="O27" s="15">
        <f>IF(Tilitapahtumat[[#This Row],[Kategoria]]="Sijoitukset",1,0)</f>
        <v>0</v>
      </c>
      <c r="P27">
        <f>IF(Tilitapahtumat[[#This Row],[Saaja/Maksaja]]="P.Ohatta",1,0)</f>
        <v>0</v>
      </c>
    </row>
    <row r="28" spans="1:16" x14ac:dyDescent="0.25">
      <c r="A28" s="9">
        <f t="shared" si="0"/>
        <v>42767</v>
      </c>
      <c r="B28" s="10">
        <v>42767</v>
      </c>
      <c r="C28" s="5">
        <v>-41.492000000000004</v>
      </c>
      <c r="D28" s="4">
        <v>106</v>
      </c>
      <c r="E28" s="4" t="s">
        <v>10</v>
      </c>
      <c r="F28" s="4" t="s">
        <v>40</v>
      </c>
      <c r="G28" s="11"/>
      <c r="H28" s="11"/>
      <c r="I28" s="12"/>
      <c r="J28" s="13"/>
      <c r="K28" s="13" t="str">
        <f>IF(Tilitapahtumat[[#This Row],[Määrä  EUROA]]&lt;0,"Meno","Tulo")</f>
        <v>Meno</v>
      </c>
      <c r="L28" s="20">
        <f>IF(Tilitapahtumat[[#This Row],[Määrä  EUROA]]&lt;0,Tilitapahtumat[[#This Row],[Määrä  EUROA]]*-1,0)</f>
        <v>41.492000000000004</v>
      </c>
      <c r="M28" s="24">
        <f>IF(Tilitapahtumat[[#This Row],[Määrä  EUROA]]&lt;0,0,Tilitapahtumat[[#This Row],[Määrä  EUROA]])</f>
        <v>0</v>
      </c>
      <c r="N28" s="15" t="str">
        <f>VLOOKUP(Tilitapahtumat[[#This Row],[Saaja/Maksaja]],Kategoriat[],3,0)</f>
        <v>Asuminen</v>
      </c>
      <c r="O28" s="15">
        <f>IF(Tilitapahtumat[[#This Row],[Kategoria]]="Sijoitukset",1,0)</f>
        <v>0</v>
      </c>
      <c r="P28">
        <f>IF(Tilitapahtumat[[#This Row],[Saaja/Maksaja]]="P.Ohatta",1,0)</f>
        <v>0</v>
      </c>
    </row>
    <row r="29" spans="1:16" x14ac:dyDescent="0.25">
      <c r="A29" s="9">
        <f t="shared" si="0"/>
        <v>42767</v>
      </c>
      <c r="B29" s="10">
        <v>42767</v>
      </c>
      <c r="C29" s="5">
        <v>-4.4000000000000004</v>
      </c>
      <c r="D29" s="4">
        <v>106</v>
      </c>
      <c r="E29" s="4" t="s">
        <v>10</v>
      </c>
      <c r="F29" s="4" t="s">
        <v>41</v>
      </c>
      <c r="G29" s="11"/>
      <c r="H29" s="11"/>
      <c r="I29" s="12"/>
      <c r="J29" s="13"/>
      <c r="K29" s="13" t="str">
        <f>IF(Tilitapahtumat[[#This Row],[Määrä  EUROA]]&lt;0,"Meno","Tulo")</f>
        <v>Meno</v>
      </c>
      <c r="L29" s="20">
        <f>IF(Tilitapahtumat[[#This Row],[Määrä  EUROA]]&lt;0,Tilitapahtumat[[#This Row],[Määrä  EUROA]]*-1,0)</f>
        <v>4.4000000000000004</v>
      </c>
      <c r="M29" s="24">
        <f>IF(Tilitapahtumat[[#This Row],[Määrä  EUROA]]&lt;0,0,Tilitapahtumat[[#This Row],[Määrä  EUROA]])</f>
        <v>0</v>
      </c>
      <c r="N29" s="15" t="str">
        <f>VLOOKUP(Tilitapahtumat[[#This Row],[Saaja/Maksaja]],Kategoriat[],3,0)</f>
        <v>Asuminen</v>
      </c>
      <c r="O29" s="15">
        <f>IF(Tilitapahtumat[[#This Row],[Kategoria]]="Sijoitukset",1,0)</f>
        <v>0</v>
      </c>
      <c r="P29">
        <f>IF(Tilitapahtumat[[#This Row],[Saaja/Maksaja]]="P.Ohatta",1,0)</f>
        <v>0</v>
      </c>
    </row>
    <row r="30" spans="1:16" x14ac:dyDescent="0.25">
      <c r="A30" s="9">
        <f t="shared" si="0"/>
        <v>42767</v>
      </c>
      <c r="B30" s="10">
        <v>42767</v>
      </c>
      <c r="C30" s="5">
        <v>-49.940800000000003</v>
      </c>
      <c r="D30" s="4">
        <v>162</v>
      </c>
      <c r="E30" s="4" t="s">
        <v>11</v>
      </c>
      <c r="F30" s="4" t="s">
        <v>35</v>
      </c>
      <c r="G30" s="11"/>
      <c r="H30" s="11"/>
      <c r="I30" s="12"/>
      <c r="J30" s="13"/>
      <c r="K30" s="13" t="str">
        <f>IF(Tilitapahtumat[[#This Row],[Määrä  EUROA]]&lt;0,"Meno","Tulo")</f>
        <v>Meno</v>
      </c>
      <c r="L30" s="20">
        <f>IF(Tilitapahtumat[[#This Row],[Määrä  EUROA]]&lt;0,Tilitapahtumat[[#This Row],[Määrä  EUROA]]*-1,0)</f>
        <v>49.940800000000003</v>
      </c>
      <c r="M30" s="24">
        <f>IF(Tilitapahtumat[[#This Row],[Määrä  EUROA]]&lt;0,0,Tilitapahtumat[[#This Row],[Määrä  EUROA]])</f>
        <v>0</v>
      </c>
      <c r="N30" s="15" t="str">
        <f>VLOOKUP(Tilitapahtumat[[#This Row],[Saaja/Maksaja]],Kategoriat[],3,0)</f>
        <v>Ruoka</v>
      </c>
      <c r="O30" s="15">
        <f>IF(Tilitapahtumat[[#This Row],[Kategoria]]="Sijoitukset",1,0)</f>
        <v>0</v>
      </c>
      <c r="P30">
        <f>IF(Tilitapahtumat[[#This Row],[Saaja/Maksaja]]="P.Ohatta",1,0)</f>
        <v>0</v>
      </c>
    </row>
    <row r="31" spans="1:16" x14ac:dyDescent="0.25">
      <c r="A31" s="9">
        <f t="shared" si="0"/>
        <v>42767</v>
      </c>
      <c r="B31" s="10">
        <v>42767</v>
      </c>
      <c r="C31" s="5">
        <v>-45.200400000000002</v>
      </c>
      <c r="D31" s="4">
        <v>162</v>
      </c>
      <c r="E31" s="4" t="s">
        <v>11</v>
      </c>
      <c r="F31" s="4" t="s">
        <v>36</v>
      </c>
      <c r="G31" s="11"/>
      <c r="H31" s="11"/>
      <c r="I31" s="12"/>
      <c r="J31" s="13"/>
      <c r="K31" s="13" t="str">
        <f>IF(Tilitapahtumat[[#This Row],[Määrä  EUROA]]&lt;0,"Meno","Tulo")</f>
        <v>Meno</v>
      </c>
      <c r="L31" s="20">
        <f>IF(Tilitapahtumat[[#This Row],[Määrä  EUROA]]&lt;0,Tilitapahtumat[[#This Row],[Määrä  EUROA]]*-1,0)</f>
        <v>45.200400000000002</v>
      </c>
      <c r="M31" s="24">
        <f>IF(Tilitapahtumat[[#This Row],[Määrä  EUROA]]&lt;0,0,Tilitapahtumat[[#This Row],[Määrä  EUROA]])</f>
        <v>0</v>
      </c>
      <c r="N31" s="15" t="str">
        <f>VLOOKUP(Tilitapahtumat[[#This Row],[Saaja/Maksaja]],Kategoriat[],3,0)</f>
        <v>Ravintolat</v>
      </c>
      <c r="O31" s="15">
        <f>IF(Tilitapahtumat[[#This Row],[Kategoria]]="Sijoitukset",1,0)</f>
        <v>0</v>
      </c>
      <c r="P31">
        <f>IF(Tilitapahtumat[[#This Row],[Saaja/Maksaja]]="P.Ohatta",1,0)</f>
        <v>0</v>
      </c>
    </row>
    <row r="32" spans="1:16" x14ac:dyDescent="0.25">
      <c r="A32" s="9">
        <f t="shared" si="0"/>
        <v>42767</v>
      </c>
      <c r="B32" s="10">
        <v>42767</v>
      </c>
      <c r="C32" s="5">
        <v>-292.71809999999999</v>
      </c>
      <c r="D32" s="4">
        <v>129</v>
      </c>
      <c r="E32" s="4" t="s">
        <v>12</v>
      </c>
      <c r="F32" s="4" t="s">
        <v>37</v>
      </c>
      <c r="G32" s="11"/>
      <c r="H32" s="11"/>
      <c r="I32" s="12"/>
      <c r="J32" s="13"/>
      <c r="K32" s="13" t="str">
        <f>IF(Tilitapahtumat[[#This Row],[Määrä  EUROA]]&lt;0,"Meno","Tulo")</f>
        <v>Meno</v>
      </c>
      <c r="L32" s="20">
        <f>IF(Tilitapahtumat[[#This Row],[Määrä  EUROA]]&lt;0,Tilitapahtumat[[#This Row],[Määrä  EUROA]]*-1,0)</f>
        <v>292.71809999999999</v>
      </c>
      <c r="M32" s="24">
        <f>IF(Tilitapahtumat[[#This Row],[Määrä  EUROA]]&lt;0,0,Tilitapahtumat[[#This Row],[Määrä  EUROA]])</f>
        <v>0</v>
      </c>
      <c r="N32" s="15" t="str">
        <f>VLOOKUP(Tilitapahtumat[[#This Row],[Saaja/Maksaja]],Kategoriat[],3,0)</f>
        <v>Tarvikkeet</v>
      </c>
      <c r="O32" s="15">
        <f>IF(Tilitapahtumat[[#This Row],[Kategoria]]="Sijoitukset",1,0)</f>
        <v>0</v>
      </c>
      <c r="P32">
        <f>IF(Tilitapahtumat[[#This Row],[Saaja/Maksaja]]="P.Ohatta",1,0)</f>
        <v>0</v>
      </c>
    </row>
    <row r="33" spans="1:16" x14ac:dyDescent="0.25">
      <c r="A33" s="9">
        <f t="shared" si="0"/>
        <v>42767</v>
      </c>
      <c r="B33" s="10">
        <v>42767</v>
      </c>
      <c r="C33" s="5">
        <v>-118.575</v>
      </c>
      <c r="D33" s="4">
        <v>162</v>
      </c>
      <c r="E33" s="4" t="s">
        <v>11</v>
      </c>
      <c r="F33" s="4" t="s">
        <v>35</v>
      </c>
      <c r="G33" s="11"/>
      <c r="H33" s="11"/>
      <c r="I33" s="12"/>
      <c r="J33" s="13"/>
      <c r="K33" s="13" t="str">
        <f>IF(Tilitapahtumat[[#This Row],[Määrä  EUROA]]&lt;0,"Meno","Tulo")</f>
        <v>Meno</v>
      </c>
      <c r="L33" s="20">
        <f>IF(Tilitapahtumat[[#This Row],[Määrä  EUROA]]&lt;0,Tilitapahtumat[[#This Row],[Määrä  EUROA]]*-1,0)</f>
        <v>118.575</v>
      </c>
      <c r="M33" s="24">
        <f>IF(Tilitapahtumat[[#This Row],[Määrä  EUROA]]&lt;0,0,Tilitapahtumat[[#This Row],[Määrä  EUROA]])</f>
        <v>0</v>
      </c>
      <c r="N33" s="15" t="str">
        <f>VLOOKUP(Tilitapahtumat[[#This Row],[Saaja/Maksaja]],Kategoriat[],3,0)</f>
        <v>Ruoka</v>
      </c>
      <c r="O33" s="15">
        <f>IF(Tilitapahtumat[[#This Row],[Kategoria]]="Sijoitukset",1,0)</f>
        <v>0</v>
      </c>
      <c r="P33">
        <f>IF(Tilitapahtumat[[#This Row],[Saaja/Maksaja]]="P.Ohatta",1,0)</f>
        <v>0</v>
      </c>
    </row>
    <row r="34" spans="1:16" x14ac:dyDescent="0.25">
      <c r="A34" s="9">
        <f t="shared" si="0"/>
        <v>42767</v>
      </c>
      <c r="B34" s="10">
        <v>42767</v>
      </c>
      <c r="C34" s="5">
        <v>-119.84779999999999</v>
      </c>
      <c r="D34" s="4">
        <v>162</v>
      </c>
      <c r="E34" s="4" t="s">
        <v>11</v>
      </c>
      <c r="F34" s="4" t="s">
        <v>36</v>
      </c>
      <c r="G34" s="11"/>
      <c r="H34" s="11"/>
      <c r="I34" s="12"/>
      <c r="J34" s="13"/>
      <c r="K34" s="13" t="str">
        <f>IF(Tilitapahtumat[[#This Row],[Määrä  EUROA]]&lt;0,"Meno","Tulo")</f>
        <v>Meno</v>
      </c>
      <c r="L34" s="20">
        <f>IF(Tilitapahtumat[[#This Row],[Määrä  EUROA]]&lt;0,Tilitapahtumat[[#This Row],[Määrä  EUROA]]*-1,0)</f>
        <v>119.84779999999999</v>
      </c>
      <c r="M34" s="24">
        <f>IF(Tilitapahtumat[[#This Row],[Määrä  EUROA]]&lt;0,0,Tilitapahtumat[[#This Row],[Määrä  EUROA]])</f>
        <v>0</v>
      </c>
      <c r="N34" s="15" t="str">
        <f>VLOOKUP(Tilitapahtumat[[#This Row],[Saaja/Maksaja]],Kategoriat[],3,0)</f>
        <v>Ravintolat</v>
      </c>
      <c r="O34" s="15">
        <f>IF(Tilitapahtumat[[#This Row],[Kategoria]]="Sijoitukset",1,0)</f>
        <v>0</v>
      </c>
      <c r="P34">
        <f>IF(Tilitapahtumat[[#This Row],[Saaja/Maksaja]]="P.Ohatta",1,0)</f>
        <v>0</v>
      </c>
    </row>
    <row r="35" spans="1:16" x14ac:dyDescent="0.25">
      <c r="A35" s="9">
        <f t="shared" si="0"/>
        <v>42767</v>
      </c>
      <c r="B35" s="10">
        <v>42767</v>
      </c>
      <c r="C35" s="11">
        <v>2000</v>
      </c>
      <c r="D35" s="4">
        <v>106</v>
      </c>
      <c r="E35" s="4" t="s">
        <v>10</v>
      </c>
      <c r="F35" s="4" t="s">
        <v>38</v>
      </c>
      <c r="G35" s="11"/>
      <c r="H35" s="11"/>
      <c r="I35" s="12"/>
      <c r="J35" s="13"/>
      <c r="K35" s="13" t="str">
        <f>IF(Tilitapahtumat[[#This Row],[Määrä  EUROA]]&lt;0,"Meno","Tulo")</f>
        <v>Tulo</v>
      </c>
      <c r="L35" s="20">
        <f>IF(Tilitapahtumat[[#This Row],[Määrä  EUROA]]&lt;0,Tilitapahtumat[[#This Row],[Määrä  EUROA]]*-1,0)</f>
        <v>0</v>
      </c>
      <c r="M35" s="24">
        <f>IF(Tilitapahtumat[[#This Row],[Määrä  EUROA]]&lt;0,0,Tilitapahtumat[[#This Row],[Määrä  EUROA]])</f>
        <v>2000</v>
      </c>
      <c r="N35" s="15" t="str">
        <f>VLOOKUP(Tilitapahtumat[[#This Row],[Saaja/Maksaja]],Kategoriat[],3,0)</f>
        <v>Ansiotulo</v>
      </c>
      <c r="O35" s="15">
        <f>IF(Tilitapahtumat[[#This Row],[Kategoria]]="Sijoitukset",1,0)</f>
        <v>0</v>
      </c>
      <c r="P35">
        <f>IF(Tilitapahtumat[[#This Row],[Saaja/Maksaja]]="P.Ohatta",1,0)</f>
        <v>0</v>
      </c>
    </row>
    <row r="36" spans="1:16" x14ac:dyDescent="0.25">
      <c r="A36" s="9">
        <f t="shared" si="0"/>
        <v>42767</v>
      </c>
      <c r="B36" s="10">
        <v>42767</v>
      </c>
      <c r="C36" s="11">
        <v>124.7</v>
      </c>
      <c r="D36" s="4">
        <v>106</v>
      </c>
      <c r="E36" s="4" t="s">
        <v>10</v>
      </c>
      <c r="F36" s="12" t="s">
        <v>39</v>
      </c>
      <c r="G36" s="11"/>
      <c r="H36" s="11"/>
      <c r="I36" s="12"/>
      <c r="J36" s="13"/>
      <c r="K36" s="13" t="str">
        <f>IF(Tilitapahtumat[[#This Row],[Määrä  EUROA]]&lt;0,"Meno","Tulo")</f>
        <v>Tulo</v>
      </c>
      <c r="L36" s="20">
        <f>IF(Tilitapahtumat[[#This Row],[Määrä  EUROA]]&lt;0,Tilitapahtumat[[#This Row],[Määrä  EUROA]]*-1,0)</f>
        <v>0</v>
      </c>
      <c r="M36" s="24">
        <f>IF(Tilitapahtumat[[#This Row],[Määrä  EUROA]]&lt;0,0,Tilitapahtumat[[#This Row],[Määrä  EUROA]])</f>
        <v>124.7</v>
      </c>
      <c r="N36" s="15" t="str">
        <f>VLOOKUP(Tilitapahtumat[[#This Row],[Saaja/Maksaja]],Kategoriat[],3,0)</f>
        <v>Sivutulot</v>
      </c>
      <c r="O36" s="15">
        <f>IF(Tilitapahtumat[[#This Row],[Kategoria]]="Sijoitukset",1,0)</f>
        <v>0</v>
      </c>
      <c r="P36">
        <f>IF(Tilitapahtumat[[#This Row],[Saaja/Maksaja]]="P.Ohatta",1,0)</f>
        <v>0</v>
      </c>
    </row>
    <row r="37" spans="1:16" x14ac:dyDescent="0.25">
      <c r="A37" s="9">
        <f t="shared" si="0"/>
        <v>42767</v>
      </c>
      <c r="B37" s="10">
        <v>42767</v>
      </c>
      <c r="C37" s="11">
        <v>-135.16</v>
      </c>
      <c r="D37" s="4">
        <v>162</v>
      </c>
      <c r="E37" s="4" t="s">
        <v>11</v>
      </c>
      <c r="F37" s="4" t="s">
        <v>35</v>
      </c>
      <c r="G37" s="11"/>
      <c r="H37" s="11"/>
      <c r="I37" s="12"/>
      <c r="J37" s="13"/>
      <c r="K37" s="13" t="str">
        <f>IF(Tilitapahtumat[[#This Row],[Määrä  EUROA]]&lt;0,"Meno","Tulo")</f>
        <v>Meno</v>
      </c>
      <c r="L37" s="20">
        <f>IF(Tilitapahtumat[[#This Row],[Määrä  EUROA]]&lt;0,Tilitapahtumat[[#This Row],[Määrä  EUROA]]*-1,0)</f>
        <v>135.16</v>
      </c>
      <c r="M37" s="24">
        <f>IF(Tilitapahtumat[[#This Row],[Määrä  EUROA]]&lt;0,0,Tilitapahtumat[[#This Row],[Määrä  EUROA]])</f>
        <v>0</v>
      </c>
      <c r="N37" s="15" t="str">
        <f>VLOOKUP(Tilitapahtumat[[#This Row],[Saaja/Maksaja]],Kategoriat[],3,0)</f>
        <v>Ruoka</v>
      </c>
      <c r="O37" s="15">
        <f>IF(Tilitapahtumat[[#This Row],[Kategoria]]="Sijoitukset",1,0)</f>
        <v>0</v>
      </c>
      <c r="P37">
        <f>IF(Tilitapahtumat[[#This Row],[Saaja/Maksaja]]="P.Ohatta",1,0)</f>
        <v>0</v>
      </c>
    </row>
    <row r="38" spans="1:16" x14ac:dyDescent="0.25">
      <c r="A38" s="9">
        <f t="shared" si="0"/>
        <v>42767</v>
      </c>
      <c r="B38" s="10">
        <v>42767</v>
      </c>
      <c r="C38" s="11">
        <v>-42.93</v>
      </c>
      <c r="D38" s="4">
        <v>162</v>
      </c>
      <c r="E38" s="4" t="s">
        <v>11</v>
      </c>
      <c r="F38" s="4" t="s">
        <v>36</v>
      </c>
      <c r="G38" s="11"/>
      <c r="H38" s="11"/>
      <c r="I38" s="12"/>
      <c r="J38" s="13"/>
      <c r="K38" s="13" t="str">
        <f>IF(Tilitapahtumat[[#This Row],[Määrä  EUROA]]&lt;0,"Meno","Tulo")</f>
        <v>Meno</v>
      </c>
      <c r="L38" s="20">
        <f>IF(Tilitapahtumat[[#This Row],[Määrä  EUROA]]&lt;0,Tilitapahtumat[[#This Row],[Määrä  EUROA]]*-1,0)</f>
        <v>42.93</v>
      </c>
      <c r="M38" s="24">
        <f>IF(Tilitapahtumat[[#This Row],[Määrä  EUROA]]&lt;0,0,Tilitapahtumat[[#This Row],[Määrä  EUROA]])</f>
        <v>0</v>
      </c>
      <c r="N38" s="15" t="str">
        <f>VLOOKUP(Tilitapahtumat[[#This Row],[Saaja/Maksaja]],Kategoriat[],3,0)</f>
        <v>Ravintolat</v>
      </c>
      <c r="O38" s="15">
        <f>IF(Tilitapahtumat[[#This Row],[Kategoria]]="Sijoitukset",1,0)</f>
        <v>0</v>
      </c>
      <c r="P38">
        <f>IF(Tilitapahtumat[[#This Row],[Saaja/Maksaja]]="P.Ohatta",1,0)</f>
        <v>0</v>
      </c>
    </row>
    <row r="39" spans="1:16" x14ac:dyDescent="0.25">
      <c r="A39" s="9">
        <f t="shared" si="0"/>
        <v>42767</v>
      </c>
      <c r="B39" s="10">
        <v>42767</v>
      </c>
      <c r="C39" s="11">
        <v>-21.993600000000001</v>
      </c>
      <c r="D39" s="12">
        <v>162</v>
      </c>
      <c r="E39" s="12" t="s">
        <v>11</v>
      </c>
      <c r="F39" s="12" t="s">
        <v>37</v>
      </c>
      <c r="G39" s="11"/>
      <c r="H39" s="11"/>
      <c r="I39" s="12"/>
      <c r="J39" s="13"/>
      <c r="K39" s="13" t="str">
        <f>IF(Tilitapahtumat[[#This Row],[Määrä  EUROA]]&lt;0,"Meno","Tulo")</f>
        <v>Meno</v>
      </c>
      <c r="L39" s="20">
        <f>IF(Tilitapahtumat[[#This Row],[Määrä  EUROA]]&lt;0,Tilitapahtumat[[#This Row],[Määrä  EUROA]]*-1,0)</f>
        <v>21.993600000000001</v>
      </c>
      <c r="M39" s="24">
        <f>IF(Tilitapahtumat[[#This Row],[Määrä  EUROA]]&lt;0,0,Tilitapahtumat[[#This Row],[Määrä  EUROA]])</f>
        <v>0</v>
      </c>
      <c r="N39" s="16" t="str">
        <f>VLOOKUP(Tilitapahtumat[[#This Row],[Saaja/Maksaja]],Kategoriat[],3,0)</f>
        <v>Tarvikkeet</v>
      </c>
      <c r="O39" s="16">
        <f>IF(Tilitapahtumat[[#This Row],[Kategoria]]="Sijoitukset",1,0)</f>
        <v>0</v>
      </c>
      <c r="P39">
        <f>IF(Tilitapahtumat[[#This Row],[Saaja/Maksaja]]="P.Ohatta",1,0)</f>
        <v>0</v>
      </c>
    </row>
    <row r="40" spans="1:16" x14ac:dyDescent="0.25">
      <c r="A40" s="9">
        <f t="shared" si="0"/>
        <v>42798</v>
      </c>
      <c r="B40" s="10">
        <v>42798</v>
      </c>
      <c r="C40" s="5">
        <v>-405</v>
      </c>
      <c r="D40" s="4">
        <v>105</v>
      </c>
      <c r="E40" s="4" t="s">
        <v>10</v>
      </c>
      <c r="F40" s="4" t="s">
        <v>32</v>
      </c>
      <c r="G40" s="11"/>
      <c r="H40" s="11"/>
      <c r="I40" s="12"/>
      <c r="J40" s="13"/>
      <c r="K40" s="13" t="str">
        <f>IF(Tilitapahtumat[[#This Row],[Määrä  EUROA]]&lt;0,"Meno","Tulo")</f>
        <v>Meno</v>
      </c>
      <c r="L40" s="20">
        <f>IF(Tilitapahtumat[[#This Row],[Määrä  EUROA]]&lt;0,Tilitapahtumat[[#This Row],[Määrä  EUROA]]*-1,0)</f>
        <v>405</v>
      </c>
      <c r="M40" s="24">
        <f>IF(Tilitapahtumat[[#This Row],[Määrä  EUROA]]&lt;0,0,Tilitapahtumat[[#This Row],[Määrä  EUROA]])</f>
        <v>0</v>
      </c>
      <c r="N40" s="15" t="str">
        <f>VLOOKUP(Tilitapahtumat[[#This Row],[Saaja/Maksaja]],Kategoriat[],3,0)</f>
        <v>Sijoitukset</v>
      </c>
      <c r="O40" s="15">
        <f>IF(Tilitapahtumat[[#This Row],[Kategoria]]="Sijoitukset",1,0)</f>
        <v>1</v>
      </c>
      <c r="P40">
        <f>IF(Tilitapahtumat[[#This Row],[Saaja/Maksaja]]="P.Ohatta",1,0)</f>
        <v>0</v>
      </c>
    </row>
    <row r="41" spans="1:16" x14ac:dyDescent="0.25">
      <c r="A41" s="9">
        <f t="shared" si="0"/>
        <v>42798</v>
      </c>
      <c r="B41" s="10">
        <v>42798</v>
      </c>
      <c r="C41" s="5">
        <v>-460</v>
      </c>
      <c r="D41" s="4">
        <v>106</v>
      </c>
      <c r="E41" s="4" t="s">
        <v>10</v>
      </c>
      <c r="F41" s="4" t="s">
        <v>33</v>
      </c>
      <c r="G41" s="11"/>
      <c r="H41" s="11"/>
      <c r="I41" s="12"/>
      <c r="J41" s="13"/>
      <c r="K41" s="13" t="str">
        <f>IF(Tilitapahtumat[[#This Row],[Määrä  EUROA]]&lt;0,"Meno","Tulo")</f>
        <v>Meno</v>
      </c>
      <c r="L41" s="20">
        <f>IF(Tilitapahtumat[[#This Row],[Määrä  EUROA]]&lt;0,Tilitapahtumat[[#This Row],[Määrä  EUROA]]*-1,0)</f>
        <v>460</v>
      </c>
      <c r="M41" s="24">
        <f>IF(Tilitapahtumat[[#This Row],[Määrä  EUROA]]&lt;0,0,Tilitapahtumat[[#This Row],[Määrä  EUROA]])</f>
        <v>0</v>
      </c>
      <c r="N41" s="15" t="str">
        <f>VLOOKUP(Tilitapahtumat[[#This Row],[Saaja/Maksaja]],Kategoriat[],3,0)</f>
        <v>Sijoitukset</v>
      </c>
      <c r="O41" s="15">
        <f>IF(Tilitapahtumat[[#This Row],[Kategoria]]="Sijoitukset",1,0)</f>
        <v>1</v>
      </c>
      <c r="P41">
        <f>IF(Tilitapahtumat[[#This Row],[Saaja/Maksaja]]="P.Ohatta",1,0)</f>
        <v>0</v>
      </c>
    </row>
    <row r="42" spans="1:16" x14ac:dyDescent="0.25">
      <c r="A42" s="9">
        <f t="shared" si="0"/>
        <v>42798</v>
      </c>
      <c r="B42" s="10">
        <v>42798</v>
      </c>
      <c r="C42" s="5">
        <v>-222.5</v>
      </c>
      <c r="D42" s="4">
        <v>106</v>
      </c>
      <c r="E42" s="4" t="s">
        <v>10</v>
      </c>
      <c r="F42" s="4" t="s">
        <v>33</v>
      </c>
      <c r="G42" s="11"/>
      <c r="H42" s="11"/>
      <c r="I42" s="12"/>
      <c r="J42" s="13"/>
      <c r="K42" s="13" t="str">
        <f>IF(Tilitapahtumat[[#This Row],[Määrä  EUROA]]&lt;0,"Meno","Tulo")</f>
        <v>Meno</v>
      </c>
      <c r="L42" s="20">
        <f>IF(Tilitapahtumat[[#This Row],[Määrä  EUROA]]&lt;0,Tilitapahtumat[[#This Row],[Määrä  EUROA]]*-1,0)</f>
        <v>222.5</v>
      </c>
      <c r="M42" s="24">
        <f>IF(Tilitapahtumat[[#This Row],[Määrä  EUROA]]&lt;0,0,Tilitapahtumat[[#This Row],[Määrä  EUROA]])</f>
        <v>0</v>
      </c>
      <c r="N42" s="15" t="str">
        <f>VLOOKUP(Tilitapahtumat[[#This Row],[Saaja/Maksaja]],Kategoriat[],3,0)</f>
        <v>Sijoitukset</v>
      </c>
      <c r="O42" s="15">
        <f>IF(Tilitapahtumat[[#This Row],[Kategoria]]="Sijoitukset",1,0)</f>
        <v>1</v>
      </c>
      <c r="P42">
        <f>IF(Tilitapahtumat[[#This Row],[Saaja/Maksaja]]="P.Ohatta",1,0)</f>
        <v>0</v>
      </c>
    </row>
    <row r="43" spans="1:16" x14ac:dyDescent="0.25">
      <c r="A43" s="9">
        <f t="shared" si="0"/>
        <v>42798</v>
      </c>
      <c r="B43" s="10">
        <v>42798</v>
      </c>
      <c r="C43" s="5">
        <v>-210</v>
      </c>
      <c r="D43" s="4">
        <v>106</v>
      </c>
      <c r="E43" s="4" t="s">
        <v>10</v>
      </c>
      <c r="F43" s="4" t="s">
        <v>34</v>
      </c>
      <c r="G43" s="11"/>
      <c r="H43" s="11"/>
      <c r="I43" s="12"/>
      <c r="J43" s="13"/>
      <c r="K43" s="13" t="str">
        <f>IF(Tilitapahtumat[[#This Row],[Määrä  EUROA]]&lt;0,"Meno","Tulo")</f>
        <v>Meno</v>
      </c>
      <c r="L43" s="20">
        <f>IF(Tilitapahtumat[[#This Row],[Määrä  EUROA]]&lt;0,Tilitapahtumat[[#This Row],[Määrä  EUROA]]*-1,0)</f>
        <v>210</v>
      </c>
      <c r="M43" s="24">
        <f>IF(Tilitapahtumat[[#This Row],[Määrä  EUROA]]&lt;0,0,Tilitapahtumat[[#This Row],[Määrä  EUROA]])</f>
        <v>0</v>
      </c>
      <c r="N43" s="15" t="str">
        <f>VLOOKUP(Tilitapahtumat[[#This Row],[Saaja/Maksaja]],Kategoriat[],3,0)</f>
        <v>Omatilisiirto</v>
      </c>
      <c r="O43" s="15">
        <f>IF(Tilitapahtumat[[#This Row],[Kategoria]]="Sijoitukset",1,0)</f>
        <v>0</v>
      </c>
      <c r="P43">
        <f>IF(Tilitapahtumat[[#This Row],[Saaja/Maksaja]]="P.Ohatta",1,0)</f>
        <v>1</v>
      </c>
    </row>
    <row r="44" spans="1:16" x14ac:dyDescent="0.25">
      <c r="A44" s="9">
        <f t="shared" si="0"/>
        <v>42798</v>
      </c>
      <c r="B44" s="10">
        <v>42798</v>
      </c>
      <c r="C44" s="5">
        <v>-5.64</v>
      </c>
      <c r="D44" s="4">
        <v>162</v>
      </c>
      <c r="E44" s="4" t="s">
        <v>11</v>
      </c>
      <c r="F44" s="4" t="s">
        <v>35</v>
      </c>
      <c r="G44" s="11"/>
      <c r="H44" s="11"/>
      <c r="I44" s="12"/>
      <c r="J44" s="13"/>
      <c r="K44" s="13" t="str">
        <f>IF(Tilitapahtumat[[#This Row],[Määrä  EUROA]]&lt;0,"Meno","Tulo")</f>
        <v>Meno</v>
      </c>
      <c r="L44" s="20">
        <f>IF(Tilitapahtumat[[#This Row],[Määrä  EUROA]]&lt;0,Tilitapahtumat[[#This Row],[Määrä  EUROA]]*-1,0)</f>
        <v>5.64</v>
      </c>
      <c r="M44" s="24">
        <f>IF(Tilitapahtumat[[#This Row],[Määrä  EUROA]]&lt;0,0,Tilitapahtumat[[#This Row],[Määrä  EUROA]])</f>
        <v>0</v>
      </c>
      <c r="N44" s="15" t="str">
        <f>VLOOKUP(Tilitapahtumat[[#This Row],[Saaja/Maksaja]],Kategoriat[],3,0)</f>
        <v>Ruoka</v>
      </c>
      <c r="O44" s="15">
        <f>IF(Tilitapahtumat[[#This Row],[Kategoria]]="Sijoitukset",1,0)</f>
        <v>0</v>
      </c>
      <c r="P44">
        <f>IF(Tilitapahtumat[[#This Row],[Saaja/Maksaja]]="P.Ohatta",1,0)</f>
        <v>0</v>
      </c>
    </row>
    <row r="45" spans="1:16" x14ac:dyDescent="0.25">
      <c r="A45" s="9">
        <f t="shared" si="0"/>
        <v>42798</v>
      </c>
      <c r="B45" s="10">
        <v>42798</v>
      </c>
      <c r="C45" s="5">
        <v>-11.62</v>
      </c>
      <c r="D45" s="4">
        <v>162</v>
      </c>
      <c r="E45" s="4" t="s">
        <v>11</v>
      </c>
      <c r="F45" s="4" t="s">
        <v>36</v>
      </c>
      <c r="G45" s="11"/>
      <c r="H45" s="11"/>
      <c r="I45" s="12"/>
      <c r="J45" s="13"/>
      <c r="K45" s="13" t="str">
        <f>IF(Tilitapahtumat[[#This Row],[Määrä  EUROA]]&lt;0,"Meno","Tulo")</f>
        <v>Meno</v>
      </c>
      <c r="L45" s="20">
        <f>IF(Tilitapahtumat[[#This Row],[Määrä  EUROA]]&lt;0,Tilitapahtumat[[#This Row],[Määrä  EUROA]]*-1,0)</f>
        <v>11.62</v>
      </c>
      <c r="M45" s="24">
        <f>IF(Tilitapahtumat[[#This Row],[Määrä  EUROA]]&lt;0,0,Tilitapahtumat[[#This Row],[Määrä  EUROA]])</f>
        <v>0</v>
      </c>
      <c r="N45" s="15" t="str">
        <f>VLOOKUP(Tilitapahtumat[[#This Row],[Saaja/Maksaja]],Kategoriat[],3,0)</f>
        <v>Ravintolat</v>
      </c>
      <c r="O45" s="15">
        <f>IF(Tilitapahtumat[[#This Row],[Kategoria]]="Sijoitukset",1,0)</f>
        <v>0</v>
      </c>
      <c r="P45">
        <f>IF(Tilitapahtumat[[#This Row],[Saaja/Maksaja]]="P.Ohatta",1,0)</f>
        <v>0</v>
      </c>
    </row>
    <row r="46" spans="1:16" x14ac:dyDescent="0.25">
      <c r="A46" s="9">
        <f t="shared" si="0"/>
        <v>42798</v>
      </c>
      <c r="B46" s="10">
        <v>42798</v>
      </c>
      <c r="C46" s="5">
        <v>-113.81040000000002</v>
      </c>
      <c r="D46" s="4">
        <v>162</v>
      </c>
      <c r="E46" s="4" t="s">
        <v>11</v>
      </c>
      <c r="F46" s="4" t="s">
        <v>37</v>
      </c>
      <c r="G46" s="11"/>
      <c r="H46" s="11"/>
      <c r="I46" s="12"/>
      <c r="J46" s="13"/>
      <c r="K46" s="13" t="str">
        <f>IF(Tilitapahtumat[[#This Row],[Määrä  EUROA]]&lt;0,"Meno","Tulo")</f>
        <v>Meno</v>
      </c>
      <c r="L46" s="20">
        <f>IF(Tilitapahtumat[[#This Row],[Määrä  EUROA]]&lt;0,Tilitapahtumat[[#This Row],[Määrä  EUROA]]*-1,0)</f>
        <v>113.81040000000002</v>
      </c>
      <c r="M46" s="24">
        <f>IF(Tilitapahtumat[[#This Row],[Määrä  EUROA]]&lt;0,0,Tilitapahtumat[[#This Row],[Määrä  EUROA]])</f>
        <v>0</v>
      </c>
      <c r="N46" s="15" t="str">
        <f>VLOOKUP(Tilitapahtumat[[#This Row],[Saaja/Maksaja]],Kategoriat[],3,0)</f>
        <v>Tarvikkeet</v>
      </c>
      <c r="O46" s="15">
        <f>IF(Tilitapahtumat[[#This Row],[Kategoria]]="Sijoitukset",1,0)</f>
        <v>0</v>
      </c>
      <c r="P46">
        <f>IF(Tilitapahtumat[[#This Row],[Saaja/Maksaja]]="P.Ohatta",1,0)</f>
        <v>0</v>
      </c>
    </row>
    <row r="47" spans="1:16" x14ac:dyDescent="0.25">
      <c r="A47" s="9">
        <f t="shared" si="0"/>
        <v>42798</v>
      </c>
      <c r="B47" s="10">
        <v>42798</v>
      </c>
      <c r="C47" s="5">
        <v>-54.12</v>
      </c>
      <c r="D47" s="4">
        <v>106</v>
      </c>
      <c r="E47" s="4" t="s">
        <v>10</v>
      </c>
      <c r="F47" s="4" t="s">
        <v>40</v>
      </c>
      <c r="G47" s="11"/>
      <c r="H47" s="11"/>
      <c r="I47" s="12"/>
      <c r="J47" s="13"/>
      <c r="K47" s="13" t="str">
        <f>IF(Tilitapahtumat[[#This Row],[Määrä  EUROA]]&lt;0,"Meno","Tulo")</f>
        <v>Meno</v>
      </c>
      <c r="L47" s="20">
        <f>IF(Tilitapahtumat[[#This Row],[Määrä  EUROA]]&lt;0,Tilitapahtumat[[#This Row],[Määrä  EUROA]]*-1,0)</f>
        <v>54.12</v>
      </c>
      <c r="M47" s="24">
        <f>IF(Tilitapahtumat[[#This Row],[Määrä  EUROA]]&lt;0,0,Tilitapahtumat[[#This Row],[Määrä  EUROA]])</f>
        <v>0</v>
      </c>
      <c r="N47" s="15" t="str">
        <f>VLOOKUP(Tilitapahtumat[[#This Row],[Saaja/Maksaja]],Kategoriat[],3,0)</f>
        <v>Asuminen</v>
      </c>
      <c r="O47" s="15">
        <f>IF(Tilitapahtumat[[#This Row],[Kategoria]]="Sijoitukset",1,0)</f>
        <v>0</v>
      </c>
      <c r="P47">
        <f>IF(Tilitapahtumat[[#This Row],[Saaja/Maksaja]]="P.Ohatta",1,0)</f>
        <v>0</v>
      </c>
    </row>
    <row r="48" spans="1:16" x14ac:dyDescent="0.25">
      <c r="A48" s="9">
        <f t="shared" si="0"/>
        <v>42798</v>
      </c>
      <c r="B48" s="10">
        <v>42798</v>
      </c>
      <c r="C48" s="5">
        <v>-5.5</v>
      </c>
      <c r="D48" s="4">
        <v>106</v>
      </c>
      <c r="E48" s="4" t="s">
        <v>10</v>
      </c>
      <c r="F48" s="4" t="s">
        <v>41</v>
      </c>
      <c r="G48" s="11"/>
      <c r="H48" s="11"/>
      <c r="I48" s="12"/>
      <c r="J48" s="13"/>
      <c r="K48" s="13" t="str">
        <f>IF(Tilitapahtumat[[#This Row],[Määrä  EUROA]]&lt;0,"Meno","Tulo")</f>
        <v>Meno</v>
      </c>
      <c r="L48" s="20">
        <f>IF(Tilitapahtumat[[#This Row],[Määrä  EUROA]]&lt;0,Tilitapahtumat[[#This Row],[Määrä  EUROA]]*-1,0)</f>
        <v>5.5</v>
      </c>
      <c r="M48" s="24">
        <f>IF(Tilitapahtumat[[#This Row],[Määrä  EUROA]]&lt;0,0,Tilitapahtumat[[#This Row],[Määrä  EUROA]])</f>
        <v>0</v>
      </c>
      <c r="N48" s="15" t="str">
        <f>VLOOKUP(Tilitapahtumat[[#This Row],[Saaja/Maksaja]],Kategoriat[],3,0)</f>
        <v>Asuminen</v>
      </c>
      <c r="O48" s="15">
        <f>IF(Tilitapahtumat[[#This Row],[Kategoria]]="Sijoitukset",1,0)</f>
        <v>0</v>
      </c>
      <c r="P48">
        <f>IF(Tilitapahtumat[[#This Row],[Saaja/Maksaja]]="P.Ohatta",1,0)</f>
        <v>0</v>
      </c>
    </row>
    <row r="49" spans="1:16" x14ac:dyDescent="0.25">
      <c r="A49" s="9">
        <f t="shared" si="0"/>
        <v>42798</v>
      </c>
      <c r="B49" s="10">
        <v>42798</v>
      </c>
      <c r="C49" s="5">
        <v>-60.642399999999995</v>
      </c>
      <c r="D49" s="4">
        <v>162</v>
      </c>
      <c r="E49" s="4" t="s">
        <v>11</v>
      </c>
      <c r="F49" s="4" t="s">
        <v>35</v>
      </c>
      <c r="G49" s="11"/>
      <c r="H49" s="11"/>
      <c r="I49" s="12"/>
      <c r="J49" s="13"/>
      <c r="K49" s="13" t="str">
        <f>IF(Tilitapahtumat[[#This Row],[Määrä  EUROA]]&lt;0,"Meno","Tulo")</f>
        <v>Meno</v>
      </c>
      <c r="L49" s="20">
        <f>IF(Tilitapahtumat[[#This Row],[Määrä  EUROA]]&lt;0,Tilitapahtumat[[#This Row],[Määrä  EUROA]]*-1,0)</f>
        <v>60.642399999999995</v>
      </c>
      <c r="M49" s="24">
        <f>IF(Tilitapahtumat[[#This Row],[Määrä  EUROA]]&lt;0,0,Tilitapahtumat[[#This Row],[Määrä  EUROA]])</f>
        <v>0</v>
      </c>
      <c r="N49" s="15" t="str">
        <f>VLOOKUP(Tilitapahtumat[[#This Row],[Saaja/Maksaja]],Kategoriat[],3,0)</f>
        <v>Ruoka</v>
      </c>
      <c r="O49" s="15">
        <f>IF(Tilitapahtumat[[#This Row],[Kategoria]]="Sijoitukset",1,0)</f>
        <v>0</v>
      </c>
      <c r="P49">
        <f>IF(Tilitapahtumat[[#This Row],[Saaja/Maksaja]]="P.Ohatta",1,0)</f>
        <v>0</v>
      </c>
    </row>
    <row r="50" spans="1:16" x14ac:dyDescent="0.25">
      <c r="A50" s="9">
        <f t="shared" si="0"/>
        <v>42798</v>
      </c>
      <c r="B50" s="10">
        <v>42798</v>
      </c>
      <c r="C50" s="5">
        <v>-54.886200000000002</v>
      </c>
      <c r="D50" s="4">
        <v>162</v>
      </c>
      <c r="E50" s="4" t="s">
        <v>11</v>
      </c>
      <c r="F50" s="4" t="s">
        <v>36</v>
      </c>
      <c r="G50" s="11"/>
      <c r="H50" s="11"/>
      <c r="I50" s="12"/>
      <c r="J50" s="13"/>
      <c r="K50" s="13" t="str">
        <f>IF(Tilitapahtumat[[#This Row],[Määrä  EUROA]]&lt;0,"Meno","Tulo")</f>
        <v>Meno</v>
      </c>
      <c r="L50" s="20">
        <f>IF(Tilitapahtumat[[#This Row],[Määrä  EUROA]]&lt;0,Tilitapahtumat[[#This Row],[Määrä  EUROA]]*-1,0)</f>
        <v>54.886200000000002</v>
      </c>
      <c r="M50" s="24">
        <f>IF(Tilitapahtumat[[#This Row],[Määrä  EUROA]]&lt;0,0,Tilitapahtumat[[#This Row],[Määrä  EUROA]])</f>
        <v>0</v>
      </c>
      <c r="N50" s="15" t="str">
        <f>VLOOKUP(Tilitapahtumat[[#This Row],[Saaja/Maksaja]],Kategoriat[],3,0)</f>
        <v>Ravintolat</v>
      </c>
      <c r="O50" s="15">
        <f>IF(Tilitapahtumat[[#This Row],[Kategoria]]="Sijoitukset",1,0)</f>
        <v>0</v>
      </c>
      <c r="P50">
        <f>IF(Tilitapahtumat[[#This Row],[Saaja/Maksaja]]="P.Ohatta",1,0)</f>
        <v>0</v>
      </c>
    </row>
    <row r="51" spans="1:16" x14ac:dyDescent="0.25">
      <c r="A51" s="9">
        <f t="shared" si="0"/>
        <v>42798</v>
      </c>
      <c r="B51" s="10">
        <v>42798</v>
      </c>
      <c r="C51" s="5">
        <v>-229.42769999999999</v>
      </c>
      <c r="D51" s="4">
        <v>129</v>
      </c>
      <c r="E51" s="4" t="s">
        <v>12</v>
      </c>
      <c r="F51" s="4" t="s">
        <v>37</v>
      </c>
      <c r="G51" s="11"/>
      <c r="H51" s="11"/>
      <c r="I51" s="12"/>
      <c r="J51" s="13"/>
      <c r="K51" s="13" t="str">
        <f>IF(Tilitapahtumat[[#This Row],[Määrä  EUROA]]&lt;0,"Meno","Tulo")</f>
        <v>Meno</v>
      </c>
      <c r="L51" s="20">
        <f>IF(Tilitapahtumat[[#This Row],[Määrä  EUROA]]&lt;0,Tilitapahtumat[[#This Row],[Määrä  EUROA]]*-1,0)</f>
        <v>229.42769999999999</v>
      </c>
      <c r="M51" s="24">
        <f>IF(Tilitapahtumat[[#This Row],[Määrä  EUROA]]&lt;0,0,Tilitapahtumat[[#This Row],[Määrä  EUROA]])</f>
        <v>0</v>
      </c>
      <c r="N51" s="15" t="str">
        <f>VLOOKUP(Tilitapahtumat[[#This Row],[Saaja/Maksaja]],Kategoriat[],3,0)</f>
        <v>Tarvikkeet</v>
      </c>
      <c r="O51" s="15">
        <f>IF(Tilitapahtumat[[#This Row],[Kategoria]]="Sijoitukset",1,0)</f>
        <v>0</v>
      </c>
      <c r="P51">
        <f>IF(Tilitapahtumat[[#This Row],[Saaja/Maksaja]]="P.Ohatta",1,0)</f>
        <v>0</v>
      </c>
    </row>
    <row r="52" spans="1:16" x14ac:dyDescent="0.25">
      <c r="A52" s="9">
        <f t="shared" si="0"/>
        <v>42798</v>
      </c>
      <c r="B52" s="10">
        <v>42798</v>
      </c>
      <c r="C52" s="5">
        <v>-143.685</v>
      </c>
      <c r="D52" s="4">
        <v>162</v>
      </c>
      <c r="E52" s="4" t="s">
        <v>11</v>
      </c>
      <c r="F52" s="4" t="s">
        <v>35</v>
      </c>
      <c r="G52" s="11"/>
      <c r="H52" s="11"/>
      <c r="I52" s="12"/>
      <c r="J52" s="13"/>
      <c r="K52" s="13" t="str">
        <f>IF(Tilitapahtumat[[#This Row],[Määrä  EUROA]]&lt;0,"Meno","Tulo")</f>
        <v>Meno</v>
      </c>
      <c r="L52" s="20">
        <f>IF(Tilitapahtumat[[#This Row],[Määrä  EUROA]]&lt;0,Tilitapahtumat[[#This Row],[Määrä  EUROA]]*-1,0)</f>
        <v>143.685</v>
      </c>
      <c r="M52" s="24">
        <f>IF(Tilitapahtumat[[#This Row],[Määrä  EUROA]]&lt;0,0,Tilitapahtumat[[#This Row],[Määrä  EUROA]])</f>
        <v>0</v>
      </c>
      <c r="N52" s="15" t="str">
        <f>VLOOKUP(Tilitapahtumat[[#This Row],[Saaja/Maksaja]],Kategoriat[],3,0)</f>
        <v>Ruoka</v>
      </c>
      <c r="O52" s="15">
        <f>IF(Tilitapahtumat[[#This Row],[Kategoria]]="Sijoitukset",1,0)</f>
        <v>0</v>
      </c>
      <c r="P52">
        <f>IF(Tilitapahtumat[[#This Row],[Saaja/Maksaja]]="P.Ohatta",1,0)</f>
        <v>0</v>
      </c>
    </row>
    <row r="53" spans="1:16" x14ac:dyDescent="0.25">
      <c r="A53" s="9">
        <f t="shared" si="0"/>
        <v>42798</v>
      </c>
      <c r="B53" s="10">
        <v>42798</v>
      </c>
      <c r="C53" s="5">
        <v>-114.54480000000001</v>
      </c>
      <c r="D53" s="4">
        <v>162</v>
      </c>
      <c r="E53" s="4" t="s">
        <v>11</v>
      </c>
      <c r="F53" s="4" t="s">
        <v>36</v>
      </c>
      <c r="G53" s="11"/>
      <c r="H53" s="11"/>
      <c r="I53" s="12"/>
      <c r="J53" s="13"/>
      <c r="K53" s="13" t="str">
        <f>IF(Tilitapahtumat[[#This Row],[Määrä  EUROA]]&lt;0,"Meno","Tulo")</f>
        <v>Meno</v>
      </c>
      <c r="L53" s="20">
        <f>IF(Tilitapahtumat[[#This Row],[Määrä  EUROA]]&lt;0,Tilitapahtumat[[#This Row],[Määrä  EUROA]]*-1,0)</f>
        <v>114.54480000000001</v>
      </c>
      <c r="M53" s="24">
        <f>IF(Tilitapahtumat[[#This Row],[Määrä  EUROA]]&lt;0,0,Tilitapahtumat[[#This Row],[Määrä  EUROA]])</f>
        <v>0</v>
      </c>
      <c r="N53" s="15" t="str">
        <f>VLOOKUP(Tilitapahtumat[[#This Row],[Saaja/Maksaja]],Kategoriat[],3,0)</f>
        <v>Ravintolat</v>
      </c>
      <c r="O53" s="15">
        <f>IF(Tilitapahtumat[[#This Row],[Kategoria]]="Sijoitukset",1,0)</f>
        <v>0</v>
      </c>
      <c r="P53">
        <f>IF(Tilitapahtumat[[#This Row],[Saaja/Maksaja]]="P.Ohatta",1,0)</f>
        <v>0</v>
      </c>
    </row>
    <row r="54" spans="1:16" x14ac:dyDescent="0.25">
      <c r="A54" s="9">
        <f t="shared" si="0"/>
        <v>42798</v>
      </c>
      <c r="B54" s="10">
        <v>42798</v>
      </c>
      <c r="C54" s="11">
        <v>2020</v>
      </c>
      <c r="D54" s="4">
        <v>106</v>
      </c>
      <c r="E54" s="4" t="s">
        <v>10</v>
      </c>
      <c r="F54" s="4" t="s">
        <v>38</v>
      </c>
      <c r="G54" s="11"/>
      <c r="H54" s="11"/>
      <c r="I54" s="12"/>
      <c r="J54" s="13"/>
      <c r="K54" s="13" t="str">
        <f>IF(Tilitapahtumat[[#This Row],[Määrä  EUROA]]&lt;0,"Meno","Tulo")</f>
        <v>Tulo</v>
      </c>
      <c r="L54" s="20">
        <f>IF(Tilitapahtumat[[#This Row],[Määrä  EUROA]]&lt;0,Tilitapahtumat[[#This Row],[Määrä  EUROA]]*-1,0)</f>
        <v>0</v>
      </c>
      <c r="M54" s="24">
        <f>IF(Tilitapahtumat[[#This Row],[Määrä  EUROA]]&lt;0,0,Tilitapahtumat[[#This Row],[Määrä  EUROA]])</f>
        <v>2020</v>
      </c>
      <c r="N54" s="15" t="str">
        <f>VLOOKUP(Tilitapahtumat[[#This Row],[Saaja/Maksaja]],Kategoriat[],3,0)</f>
        <v>Ansiotulo</v>
      </c>
      <c r="O54" s="15">
        <f>IF(Tilitapahtumat[[#This Row],[Kategoria]]="Sijoitukset",1,0)</f>
        <v>0</v>
      </c>
      <c r="P54">
        <f>IF(Tilitapahtumat[[#This Row],[Saaja/Maksaja]]="P.Ohatta",1,0)</f>
        <v>0</v>
      </c>
    </row>
    <row r="55" spans="1:16" x14ac:dyDescent="0.25">
      <c r="A55" s="9">
        <f t="shared" si="0"/>
        <v>42798</v>
      </c>
      <c r="B55" s="10">
        <v>42798</v>
      </c>
      <c r="C55" s="11">
        <v>155.15</v>
      </c>
      <c r="D55" s="4">
        <v>106</v>
      </c>
      <c r="E55" s="4" t="s">
        <v>10</v>
      </c>
      <c r="F55" s="12" t="s">
        <v>39</v>
      </c>
      <c r="G55" s="11"/>
      <c r="H55" s="11"/>
      <c r="I55" s="12"/>
      <c r="J55" s="13"/>
      <c r="K55" s="13" t="str">
        <f>IF(Tilitapahtumat[[#This Row],[Määrä  EUROA]]&lt;0,"Meno","Tulo")</f>
        <v>Tulo</v>
      </c>
      <c r="L55" s="20">
        <f>IF(Tilitapahtumat[[#This Row],[Määrä  EUROA]]&lt;0,Tilitapahtumat[[#This Row],[Määrä  EUROA]]*-1,0)</f>
        <v>0</v>
      </c>
      <c r="M55" s="24">
        <f>IF(Tilitapahtumat[[#This Row],[Määrä  EUROA]]&lt;0,0,Tilitapahtumat[[#This Row],[Määrä  EUROA]])</f>
        <v>155.15</v>
      </c>
      <c r="N55" s="15" t="str">
        <f>VLOOKUP(Tilitapahtumat[[#This Row],[Saaja/Maksaja]],Kategoriat[],3,0)</f>
        <v>Sivutulot</v>
      </c>
      <c r="O55" s="15">
        <f>IF(Tilitapahtumat[[#This Row],[Kategoria]]="Sijoitukset",1,0)</f>
        <v>0</v>
      </c>
      <c r="P55">
        <f>IF(Tilitapahtumat[[#This Row],[Saaja/Maksaja]]="P.Ohatta",1,0)</f>
        <v>0</v>
      </c>
    </row>
    <row r="56" spans="1:16" x14ac:dyDescent="0.25">
      <c r="A56" s="9">
        <f t="shared" si="0"/>
        <v>42798</v>
      </c>
      <c r="B56" s="10">
        <v>42798</v>
      </c>
      <c r="C56" s="11">
        <v>-124</v>
      </c>
      <c r="D56" s="4">
        <v>162</v>
      </c>
      <c r="E56" s="4" t="s">
        <v>11</v>
      </c>
      <c r="F56" s="4" t="s">
        <v>35</v>
      </c>
      <c r="G56" s="11"/>
      <c r="H56" s="11"/>
      <c r="I56" s="12"/>
      <c r="J56" s="13"/>
      <c r="K56" s="13" t="str">
        <f>IF(Tilitapahtumat[[#This Row],[Määrä  EUROA]]&lt;0,"Meno","Tulo")</f>
        <v>Meno</v>
      </c>
      <c r="L56" s="20">
        <f>IF(Tilitapahtumat[[#This Row],[Määrä  EUROA]]&lt;0,Tilitapahtumat[[#This Row],[Määrä  EUROA]]*-1,0)</f>
        <v>124</v>
      </c>
      <c r="M56" s="24">
        <f>IF(Tilitapahtumat[[#This Row],[Määrä  EUROA]]&lt;0,0,Tilitapahtumat[[#This Row],[Määrä  EUROA]])</f>
        <v>0</v>
      </c>
      <c r="N56" s="15" t="str">
        <f>VLOOKUP(Tilitapahtumat[[#This Row],[Saaja/Maksaja]],Kategoriat[],3,0)</f>
        <v>Ruoka</v>
      </c>
      <c r="O56" s="15">
        <f>IF(Tilitapahtumat[[#This Row],[Kategoria]]="Sijoitukset",1,0)</f>
        <v>0</v>
      </c>
      <c r="P56">
        <f>IF(Tilitapahtumat[[#This Row],[Saaja/Maksaja]]="P.Ohatta",1,0)</f>
        <v>0</v>
      </c>
    </row>
    <row r="57" spans="1:16" x14ac:dyDescent="0.25">
      <c r="A57" s="9">
        <f t="shared" si="0"/>
        <v>42798</v>
      </c>
      <c r="B57" s="10">
        <v>42798</v>
      </c>
      <c r="C57" s="11">
        <v>-44.519999999999996</v>
      </c>
      <c r="D57" s="4">
        <v>162</v>
      </c>
      <c r="E57" s="4" t="s">
        <v>11</v>
      </c>
      <c r="F57" s="4" t="s">
        <v>36</v>
      </c>
      <c r="G57" s="11"/>
      <c r="H57" s="11"/>
      <c r="I57" s="12"/>
      <c r="J57" s="13"/>
      <c r="K57" s="13" t="str">
        <f>IF(Tilitapahtumat[[#This Row],[Määrä  EUROA]]&lt;0,"Meno","Tulo")</f>
        <v>Meno</v>
      </c>
      <c r="L57" s="20">
        <f>IF(Tilitapahtumat[[#This Row],[Määrä  EUROA]]&lt;0,Tilitapahtumat[[#This Row],[Määrä  EUROA]]*-1,0)</f>
        <v>44.519999999999996</v>
      </c>
      <c r="M57" s="24">
        <f>IF(Tilitapahtumat[[#This Row],[Määrä  EUROA]]&lt;0,0,Tilitapahtumat[[#This Row],[Määrä  EUROA]])</f>
        <v>0</v>
      </c>
      <c r="N57" s="15" t="str">
        <f>VLOOKUP(Tilitapahtumat[[#This Row],[Saaja/Maksaja]],Kategoriat[],3,0)</f>
        <v>Ravintolat</v>
      </c>
      <c r="O57" s="15">
        <f>IF(Tilitapahtumat[[#This Row],[Kategoria]]="Sijoitukset",1,0)</f>
        <v>0</v>
      </c>
      <c r="P57">
        <f>IF(Tilitapahtumat[[#This Row],[Saaja/Maksaja]]="P.Ohatta",1,0)</f>
        <v>0</v>
      </c>
    </row>
    <row r="58" spans="1:16" x14ac:dyDescent="0.25">
      <c r="A58" s="9">
        <f t="shared" si="0"/>
        <v>42798</v>
      </c>
      <c r="B58" s="10">
        <v>42798</v>
      </c>
      <c r="C58" s="11">
        <v>-18.557100000000002</v>
      </c>
      <c r="D58" s="12">
        <v>162</v>
      </c>
      <c r="E58" s="12" t="s">
        <v>11</v>
      </c>
      <c r="F58" s="12" t="s">
        <v>37</v>
      </c>
      <c r="G58" s="11"/>
      <c r="H58" s="11"/>
      <c r="I58" s="12"/>
      <c r="J58" s="13"/>
      <c r="K58" s="13" t="str">
        <f>IF(Tilitapahtumat[[#This Row],[Määrä  EUROA]]&lt;0,"Meno","Tulo")</f>
        <v>Meno</v>
      </c>
      <c r="L58" s="20">
        <f>IF(Tilitapahtumat[[#This Row],[Määrä  EUROA]]&lt;0,Tilitapahtumat[[#This Row],[Määrä  EUROA]]*-1,0)</f>
        <v>18.557100000000002</v>
      </c>
      <c r="M58" s="24">
        <f>IF(Tilitapahtumat[[#This Row],[Määrä  EUROA]]&lt;0,0,Tilitapahtumat[[#This Row],[Määrä  EUROA]])</f>
        <v>0</v>
      </c>
      <c r="N58" s="16" t="str">
        <f>VLOOKUP(Tilitapahtumat[[#This Row],[Saaja/Maksaja]],Kategoriat[],3,0)</f>
        <v>Tarvikkeet</v>
      </c>
      <c r="O58" s="16">
        <f>IF(Tilitapahtumat[[#This Row],[Kategoria]]="Sijoitukset",1,0)</f>
        <v>0</v>
      </c>
      <c r="P58">
        <f>IF(Tilitapahtumat[[#This Row],[Saaja/Maksaja]]="P.Ohatta",1,0)</f>
        <v>0</v>
      </c>
    </row>
    <row r="59" spans="1:16" x14ac:dyDescent="0.25">
      <c r="A59" s="9">
        <f t="shared" si="0"/>
        <v>42829</v>
      </c>
      <c r="B59" s="10">
        <v>42829</v>
      </c>
      <c r="C59" s="5">
        <v>-490</v>
      </c>
      <c r="D59" s="4">
        <v>105</v>
      </c>
      <c r="E59" s="4" t="s">
        <v>10</v>
      </c>
      <c r="F59" s="4" t="s">
        <v>32</v>
      </c>
      <c r="G59" s="11"/>
      <c r="H59" s="11"/>
      <c r="I59" s="12"/>
      <c r="J59" s="13"/>
      <c r="K59" s="13" t="str">
        <f>IF(Tilitapahtumat[[#This Row],[Määrä  EUROA]]&lt;0,"Meno","Tulo")</f>
        <v>Meno</v>
      </c>
      <c r="L59" s="20">
        <f>IF(Tilitapahtumat[[#This Row],[Määrä  EUROA]]&lt;0,Tilitapahtumat[[#This Row],[Määrä  EUROA]]*-1,0)</f>
        <v>490</v>
      </c>
      <c r="M59" s="24">
        <f>IF(Tilitapahtumat[[#This Row],[Määrä  EUROA]]&lt;0,0,Tilitapahtumat[[#This Row],[Määrä  EUROA]])</f>
        <v>0</v>
      </c>
      <c r="N59" s="15" t="str">
        <f>VLOOKUP(Tilitapahtumat[[#This Row],[Saaja/Maksaja]],Kategoriat[],3,0)</f>
        <v>Sijoitukset</v>
      </c>
      <c r="O59" s="15">
        <f>IF(Tilitapahtumat[[#This Row],[Kategoria]]="Sijoitukset",1,0)</f>
        <v>1</v>
      </c>
      <c r="P59">
        <f>IF(Tilitapahtumat[[#This Row],[Saaja/Maksaja]]="P.Ohatta",1,0)</f>
        <v>0</v>
      </c>
    </row>
    <row r="60" spans="1:16" x14ac:dyDescent="0.25">
      <c r="A60" s="9">
        <f t="shared" si="0"/>
        <v>42829</v>
      </c>
      <c r="B60" s="10">
        <v>42829</v>
      </c>
      <c r="C60" s="5">
        <v>-480</v>
      </c>
      <c r="D60" s="4">
        <v>106</v>
      </c>
      <c r="E60" s="4" t="s">
        <v>10</v>
      </c>
      <c r="F60" s="4" t="s">
        <v>33</v>
      </c>
      <c r="G60" s="11"/>
      <c r="H60" s="11"/>
      <c r="I60" s="12"/>
      <c r="J60" s="13"/>
      <c r="K60" s="13" t="str">
        <f>IF(Tilitapahtumat[[#This Row],[Määrä  EUROA]]&lt;0,"Meno","Tulo")</f>
        <v>Meno</v>
      </c>
      <c r="L60" s="20">
        <f>IF(Tilitapahtumat[[#This Row],[Määrä  EUROA]]&lt;0,Tilitapahtumat[[#This Row],[Määrä  EUROA]]*-1,0)</f>
        <v>480</v>
      </c>
      <c r="M60" s="24">
        <f>IF(Tilitapahtumat[[#This Row],[Määrä  EUROA]]&lt;0,0,Tilitapahtumat[[#This Row],[Määrä  EUROA]])</f>
        <v>0</v>
      </c>
      <c r="N60" s="15" t="str">
        <f>VLOOKUP(Tilitapahtumat[[#This Row],[Saaja/Maksaja]],Kategoriat[],3,0)</f>
        <v>Sijoitukset</v>
      </c>
      <c r="O60" s="15">
        <f>IF(Tilitapahtumat[[#This Row],[Kategoria]]="Sijoitukset",1,0)</f>
        <v>1</v>
      </c>
      <c r="P60">
        <f>IF(Tilitapahtumat[[#This Row],[Saaja/Maksaja]]="P.Ohatta",1,0)</f>
        <v>0</v>
      </c>
    </row>
    <row r="61" spans="1:16" x14ac:dyDescent="0.25">
      <c r="A61" s="9">
        <f t="shared" si="0"/>
        <v>42829</v>
      </c>
      <c r="B61" s="10">
        <v>42829</v>
      </c>
      <c r="C61" s="5">
        <v>-260</v>
      </c>
      <c r="D61" s="4">
        <v>106</v>
      </c>
      <c r="E61" s="4" t="s">
        <v>10</v>
      </c>
      <c r="F61" s="4" t="s">
        <v>33</v>
      </c>
      <c r="G61" s="11"/>
      <c r="H61" s="11"/>
      <c r="I61" s="12"/>
      <c r="J61" s="13"/>
      <c r="K61" s="13" t="str">
        <f>IF(Tilitapahtumat[[#This Row],[Määrä  EUROA]]&lt;0,"Meno","Tulo")</f>
        <v>Meno</v>
      </c>
      <c r="L61" s="20">
        <f>IF(Tilitapahtumat[[#This Row],[Määrä  EUROA]]&lt;0,Tilitapahtumat[[#This Row],[Määrä  EUROA]]*-1,0)</f>
        <v>260</v>
      </c>
      <c r="M61" s="24">
        <f>IF(Tilitapahtumat[[#This Row],[Määrä  EUROA]]&lt;0,0,Tilitapahtumat[[#This Row],[Määrä  EUROA]])</f>
        <v>0</v>
      </c>
      <c r="N61" s="15" t="str">
        <f>VLOOKUP(Tilitapahtumat[[#This Row],[Saaja/Maksaja]],Kategoriat[],3,0)</f>
        <v>Sijoitukset</v>
      </c>
      <c r="O61" s="15">
        <f>IF(Tilitapahtumat[[#This Row],[Kategoria]]="Sijoitukset",1,0)</f>
        <v>1</v>
      </c>
      <c r="P61">
        <f>IF(Tilitapahtumat[[#This Row],[Saaja/Maksaja]]="P.Ohatta",1,0)</f>
        <v>0</v>
      </c>
    </row>
    <row r="62" spans="1:16" x14ac:dyDescent="0.25">
      <c r="A62" s="9">
        <f t="shared" si="0"/>
        <v>42829</v>
      </c>
      <c r="B62" s="10">
        <v>42829</v>
      </c>
      <c r="C62" s="5">
        <v>-277.5</v>
      </c>
      <c r="D62" s="4">
        <v>106</v>
      </c>
      <c r="E62" s="4" t="s">
        <v>10</v>
      </c>
      <c r="F62" s="4" t="s">
        <v>34</v>
      </c>
      <c r="G62" s="11"/>
      <c r="H62" s="11"/>
      <c r="I62" s="12"/>
      <c r="J62" s="13"/>
      <c r="K62" s="13" t="str">
        <f>IF(Tilitapahtumat[[#This Row],[Määrä  EUROA]]&lt;0,"Meno","Tulo")</f>
        <v>Meno</v>
      </c>
      <c r="L62" s="20">
        <f>IF(Tilitapahtumat[[#This Row],[Määrä  EUROA]]&lt;0,Tilitapahtumat[[#This Row],[Määrä  EUROA]]*-1,0)</f>
        <v>277.5</v>
      </c>
      <c r="M62" s="24">
        <f>IF(Tilitapahtumat[[#This Row],[Määrä  EUROA]]&lt;0,0,Tilitapahtumat[[#This Row],[Määrä  EUROA]])</f>
        <v>0</v>
      </c>
      <c r="N62" s="15" t="str">
        <f>VLOOKUP(Tilitapahtumat[[#This Row],[Saaja/Maksaja]],Kategoriat[],3,0)</f>
        <v>Omatilisiirto</v>
      </c>
      <c r="O62" s="15">
        <f>IF(Tilitapahtumat[[#This Row],[Kategoria]]="Sijoitukset",1,0)</f>
        <v>0</v>
      </c>
      <c r="P62">
        <f>IF(Tilitapahtumat[[#This Row],[Saaja/Maksaja]]="P.Ohatta",1,0)</f>
        <v>1</v>
      </c>
    </row>
    <row r="63" spans="1:16" x14ac:dyDescent="0.25">
      <c r="A63" s="9">
        <f t="shared" si="0"/>
        <v>42829</v>
      </c>
      <c r="B63" s="10">
        <v>42829</v>
      </c>
      <c r="C63" s="5">
        <v>-3.9009999999999998</v>
      </c>
      <c r="D63" s="4">
        <v>162</v>
      </c>
      <c r="E63" s="4" t="s">
        <v>11</v>
      </c>
      <c r="F63" s="4" t="s">
        <v>35</v>
      </c>
      <c r="G63" s="11"/>
      <c r="H63" s="11"/>
      <c r="I63" s="12"/>
      <c r="J63" s="13"/>
      <c r="K63" s="13" t="str">
        <f>IF(Tilitapahtumat[[#This Row],[Määrä  EUROA]]&lt;0,"Meno","Tulo")</f>
        <v>Meno</v>
      </c>
      <c r="L63" s="20">
        <f>IF(Tilitapahtumat[[#This Row],[Määrä  EUROA]]&lt;0,Tilitapahtumat[[#This Row],[Määrä  EUROA]]*-1,0)</f>
        <v>3.9009999999999998</v>
      </c>
      <c r="M63" s="24">
        <f>IF(Tilitapahtumat[[#This Row],[Määrä  EUROA]]&lt;0,0,Tilitapahtumat[[#This Row],[Määrä  EUROA]])</f>
        <v>0</v>
      </c>
      <c r="N63" s="15" t="str">
        <f>VLOOKUP(Tilitapahtumat[[#This Row],[Saaja/Maksaja]],Kategoriat[],3,0)</f>
        <v>Ruoka</v>
      </c>
      <c r="O63" s="15">
        <f>IF(Tilitapahtumat[[#This Row],[Kategoria]]="Sijoitukset",1,0)</f>
        <v>0</v>
      </c>
      <c r="P63">
        <f>IF(Tilitapahtumat[[#This Row],[Saaja/Maksaja]]="P.Ohatta",1,0)</f>
        <v>0</v>
      </c>
    </row>
    <row r="64" spans="1:16" x14ac:dyDescent="0.25">
      <c r="A64" s="9">
        <f t="shared" si="0"/>
        <v>42829</v>
      </c>
      <c r="B64" s="10">
        <v>42829</v>
      </c>
      <c r="C64" s="5">
        <v>-16.52</v>
      </c>
      <c r="D64" s="4">
        <v>162</v>
      </c>
      <c r="E64" s="4" t="s">
        <v>11</v>
      </c>
      <c r="F64" s="4" t="s">
        <v>36</v>
      </c>
      <c r="G64" s="11"/>
      <c r="H64" s="11"/>
      <c r="I64" s="12"/>
      <c r="J64" s="13"/>
      <c r="K64" s="13" t="str">
        <f>IF(Tilitapahtumat[[#This Row],[Määrä  EUROA]]&lt;0,"Meno","Tulo")</f>
        <v>Meno</v>
      </c>
      <c r="L64" s="20">
        <f>IF(Tilitapahtumat[[#This Row],[Määrä  EUROA]]&lt;0,Tilitapahtumat[[#This Row],[Määrä  EUROA]]*-1,0)</f>
        <v>16.52</v>
      </c>
      <c r="M64" s="24">
        <f>IF(Tilitapahtumat[[#This Row],[Määrä  EUROA]]&lt;0,0,Tilitapahtumat[[#This Row],[Määrä  EUROA]])</f>
        <v>0</v>
      </c>
      <c r="N64" s="15" t="str">
        <f>VLOOKUP(Tilitapahtumat[[#This Row],[Saaja/Maksaja]],Kategoriat[],3,0)</f>
        <v>Ravintolat</v>
      </c>
      <c r="O64" s="15">
        <f>IF(Tilitapahtumat[[#This Row],[Kategoria]]="Sijoitukset",1,0)</f>
        <v>0</v>
      </c>
      <c r="P64">
        <f>IF(Tilitapahtumat[[#This Row],[Saaja/Maksaja]]="P.Ohatta",1,0)</f>
        <v>0</v>
      </c>
    </row>
    <row r="65" spans="1:16" x14ac:dyDescent="0.25">
      <c r="A65" s="9">
        <f t="shared" si="0"/>
        <v>42829</v>
      </c>
      <c r="B65" s="10">
        <v>42829</v>
      </c>
      <c r="C65" s="5">
        <v>-103.46400000000001</v>
      </c>
      <c r="D65" s="4">
        <v>162</v>
      </c>
      <c r="E65" s="4" t="s">
        <v>11</v>
      </c>
      <c r="F65" s="4" t="s">
        <v>37</v>
      </c>
      <c r="G65" s="11"/>
      <c r="H65" s="11"/>
      <c r="I65" s="12"/>
      <c r="J65" s="13"/>
      <c r="K65" s="13" t="str">
        <f>IF(Tilitapahtumat[[#This Row],[Määrä  EUROA]]&lt;0,"Meno","Tulo")</f>
        <v>Meno</v>
      </c>
      <c r="L65" s="20">
        <f>IF(Tilitapahtumat[[#This Row],[Määrä  EUROA]]&lt;0,Tilitapahtumat[[#This Row],[Määrä  EUROA]]*-1,0)</f>
        <v>103.46400000000001</v>
      </c>
      <c r="M65" s="24">
        <f>IF(Tilitapahtumat[[#This Row],[Määrä  EUROA]]&lt;0,0,Tilitapahtumat[[#This Row],[Määrä  EUROA]])</f>
        <v>0</v>
      </c>
      <c r="N65" s="15" t="str">
        <f>VLOOKUP(Tilitapahtumat[[#This Row],[Saaja/Maksaja]],Kategoriat[],3,0)</f>
        <v>Tarvikkeet</v>
      </c>
      <c r="O65" s="15">
        <f>IF(Tilitapahtumat[[#This Row],[Kategoria]]="Sijoitukset",1,0)</f>
        <v>0</v>
      </c>
      <c r="P65">
        <f>IF(Tilitapahtumat[[#This Row],[Saaja/Maksaja]]="P.Ohatta",1,0)</f>
        <v>0</v>
      </c>
    </row>
    <row r="66" spans="1:16" x14ac:dyDescent="0.25">
      <c r="A66" s="9">
        <f t="shared" si="0"/>
        <v>42829</v>
      </c>
      <c r="B66" s="10">
        <v>42829</v>
      </c>
      <c r="C66" s="5">
        <v>-53.217999999999996</v>
      </c>
      <c r="D66" s="4">
        <v>106</v>
      </c>
      <c r="E66" s="4" t="s">
        <v>10</v>
      </c>
      <c r="F66" s="4" t="s">
        <v>40</v>
      </c>
      <c r="G66" s="11"/>
      <c r="H66" s="11"/>
      <c r="I66" s="12"/>
      <c r="J66" s="13"/>
      <c r="K66" s="13" t="str">
        <f>IF(Tilitapahtumat[[#This Row],[Määrä  EUROA]]&lt;0,"Meno","Tulo")</f>
        <v>Meno</v>
      </c>
      <c r="L66" s="20">
        <f>IF(Tilitapahtumat[[#This Row],[Määrä  EUROA]]&lt;0,Tilitapahtumat[[#This Row],[Määrä  EUROA]]*-1,0)</f>
        <v>53.217999999999996</v>
      </c>
      <c r="M66" s="24">
        <f>IF(Tilitapahtumat[[#This Row],[Määrä  EUROA]]&lt;0,0,Tilitapahtumat[[#This Row],[Määrä  EUROA]])</f>
        <v>0</v>
      </c>
      <c r="N66" s="15" t="str">
        <f>VLOOKUP(Tilitapahtumat[[#This Row],[Saaja/Maksaja]],Kategoriat[],3,0)</f>
        <v>Asuminen</v>
      </c>
      <c r="O66" s="15">
        <f>IF(Tilitapahtumat[[#This Row],[Kategoria]]="Sijoitukset",1,0)</f>
        <v>0</v>
      </c>
      <c r="P66">
        <f>IF(Tilitapahtumat[[#This Row],[Saaja/Maksaja]]="P.Ohatta",1,0)</f>
        <v>0</v>
      </c>
    </row>
    <row r="67" spans="1:16" x14ac:dyDescent="0.25">
      <c r="A67" s="9">
        <f t="shared" si="0"/>
        <v>42829</v>
      </c>
      <c r="B67" s="10">
        <v>42829</v>
      </c>
      <c r="C67" s="5">
        <v>-4.4000000000000004</v>
      </c>
      <c r="D67" s="4">
        <v>106</v>
      </c>
      <c r="E67" s="4" t="s">
        <v>10</v>
      </c>
      <c r="F67" s="4" t="s">
        <v>41</v>
      </c>
      <c r="G67" s="11"/>
      <c r="H67" s="11"/>
      <c r="I67" s="12"/>
      <c r="J67" s="13"/>
      <c r="K67" s="13" t="str">
        <f>IF(Tilitapahtumat[[#This Row],[Määrä  EUROA]]&lt;0,"Meno","Tulo")</f>
        <v>Meno</v>
      </c>
      <c r="L67" s="20">
        <f>IF(Tilitapahtumat[[#This Row],[Määrä  EUROA]]&lt;0,Tilitapahtumat[[#This Row],[Määrä  EUROA]]*-1,0)</f>
        <v>4.4000000000000004</v>
      </c>
      <c r="M67" s="24">
        <f>IF(Tilitapahtumat[[#This Row],[Määrä  EUROA]]&lt;0,0,Tilitapahtumat[[#This Row],[Määrä  EUROA]])</f>
        <v>0</v>
      </c>
      <c r="N67" s="15" t="str">
        <f>VLOOKUP(Tilitapahtumat[[#This Row],[Saaja/Maksaja]],Kategoriat[],3,0)</f>
        <v>Asuminen</v>
      </c>
      <c r="O67" s="15">
        <f>IF(Tilitapahtumat[[#This Row],[Kategoria]]="Sijoitukset",1,0)</f>
        <v>0</v>
      </c>
      <c r="P67">
        <f>IF(Tilitapahtumat[[#This Row],[Saaja/Maksaja]]="P.Ohatta",1,0)</f>
        <v>0</v>
      </c>
    </row>
    <row r="68" spans="1:16" x14ac:dyDescent="0.25">
      <c r="A68" s="9">
        <f t="shared" si="0"/>
        <v>42829</v>
      </c>
      <c r="B68" s="10">
        <v>42829</v>
      </c>
      <c r="C68" s="5">
        <v>-49.431199999999997</v>
      </c>
      <c r="D68" s="4">
        <v>162</v>
      </c>
      <c r="E68" s="4" t="s">
        <v>11</v>
      </c>
      <c r="F68" s="4" t="s">
        <v>35</v>
      </c>
      <c r="G68" s="11"/>
      <c r="H68" s="11"/>
      <c r="I68" s="12"/>
      <c r="J68" s="13"/>
      <c r="K68" s="13" t="str">
        <f>IF(Tilitapahtumat[[#This Row],[Määrä  EUROA]]&lt;0,"Meno","Tulo")</f>
        <v>Meno</v>
      </c>
      <c r="L68" s="20">
        <f>IF(Tilitapahtumat[[#This Row],[Määrä  EUROA]]&lt;0,Tilitapahtumat[[#This Row],[Määrä  EUROA]]*-1,0)</f>
        <v>49.431199999999997</v>
      </c>
      <c r="M68" s="24">
        <f>IF(Tilitapahtumat[[#This Row],[Määrä  EUROA]]&lt;0,0,Tilitapahtumat[[#This Row],[Määrä  EUROA]])</f>
        <v>0</v>
      </c>
      <c r="N68" s="15" t="str">
        <f>VLOOKUP(Tilitapahtumat[[#This Row],[Saaja/Maksaja]],Kategoriat[],3,0)</f>
        <v>Ruoka</v>
      </c>
      <c r="O68" s="15">
        <f>IF(Tilitapahtumat[[#This Row],[Kategoria]]="Sijoitukset",1,0)</f>
        <v>0</v>
      </c>
      <c r="P68">
        <f>IF(Tilitapahtumat[[#This Row],[Saaja/Maksaja]]="P.Ohatta",1,0)</f>
        <v>0</v>
      </c>
    </row>
    <row r="69" spans="1:16" x14ac:dyDescent="0.25">
      <c r="A69" s="9">
        <f t="shared" si="0"/>
        <v>42829</v>
      </c>
      <c r="B69" s="10">
        <v>42829</v>
      </c>
      <c r="C69" s="5">
        <v>-57.576700000000002</v>
      </c>
      <c r="D69" s="4">
        <v>162</v>
      </c>
      <c r="E69" s="4" t="s">
        <v>11</v>
      </c>
      <c r="F69" s="4" t="s">
        <v>36</v>
      </c>
      <c r="G69" s="11"/>
      <c r="H69" s="11"/>
      <c r="I69" s="12"/>
      <c r="J69" s="13"/>
      <c r="K69" s="13" t="str">
        <f>IF(Tilitapahtumat[[#This Row],[Määrä  EUROA]]&lt;0,"Meno","Tulo")</f>
        <v>Meno</v>
      </c>
      <c r="L69" s="20">
        <f>IF(Tilitapahtumat[[#This Row],[Määrä  EUROA]]&lt;0,Tilitapahtumat[[#This Row],[Määrä  EUROA]]*-1,0)</f>
        <v>57.576700000000002</v>
      </c>
      <c r="M69" s="24">
        <f>IF(Tilitapahtumat[[#This Row],[Määrä  EUROA]]&lt;0,0,Tilitapahtumat[[#This Row],[Määrä  EUROA]])</f>
        <v>0</v>
      </c>
      <c r="N69" s="15" t="str">
        <f>VLOOKUP(Tilitapahtumat[[#This Row],[Saaja/Maksaja]],Kategoriat[],3,0)</f>
        <v>Ravintolat</v>
      </c>
      <c r="O69" s="15">
        <f>IF(Tilitapahtumat[[#This Row],[Kategoria]]="Sijoitukset",1,0)</f>
        <v>0</v>
      </c>
      <c r="P69">
        <f>IF(Tilitapahtumat[[#This Row],[Saaja/Maksaja]]="P.Ohatta",1,0)</f>
        <v>0</v>
      </c>
    </row>
    <row r="70" spans="1:16" x14ac:dyDescent="0.25">
      <c r="A70" s="9">
        <f t="shared" si="0"/>
        <v>42829</v>
      </c>
      <c r="B70" s="10">
        <v>42829</v>
      </c>
      <c r="C70" s="5">
        <v>-295.35520000000002</v>
      </c>
      <c r="D70" s="4">
        <v>129</v>
      </c>
      <c r="E70" s="4" t="s">
        <v>12</v>
      </c>
      <c r="F70" s="4" t="s">
        <v>37</v>
      </c>
      <c r="G70" s="11"/>
      <c r="H70" s="11"/>
      <c r="I70" s="12"/>
      <c r="J70" s="13"/>
      <c r="K70" s="13" t="str">
        <f>IF(Tilitapahtumat[[#This Row],[Määrä  EUROA]]&lt;0,"Meno","Tulo")</f>
        <v>Meno</v>
      </c>
      <c r="L70" s="20">
        <f>IF(Tilitapahtumat[[#This Row],[Määrä  EUROA]]&lt;0,Tilitapahtumat[[#This Row],[Määrä  EUROA]]*-1,0)</f>
        <v>295.35520000000002</v>
      </c>
      <c r="M70" s="24">
        <f>IF(Tilitapahtumat[[#This Row],[Määrä  EUROA]]&lt;0,0,Tilitapahtumat[[#This Row],[Määrä  EUROA]])</f>
        <v>0</v>
      </c>
      <c r="N70" s="15" t="str">
        <f>VLOOKUP(Tilitapahtumat[[#This Row],[Saaja/Maksaja]],Kategoriat[],3,0)</f>
        <v>Tarvikkeet</v>
      </c>
      <c r="O70" s="15">
        <f>IF(Tilitapahtumat[[#This Row],[Kategoria]]="Sijoitukset",1,0)</f>
        <v>0</v>
      </c>
      <c r="P70">
        <f>IF(Tilitapahtumat[[#This Row],[Saaja/Maksaja]]="P.Ohatta",1,0)</f>
        <v>0</v>
      </c>
    </row>
    <row r="71" spans="1:16" x14ac:dyDescent="0.25">
      <c r="A71" s="9">
        <f t="shared" si="0"/>
        <v>42829</v>
      </c>
      <c r="B71" s="10">
        <v>42829</v>
      </c>
      <c r="C71" s="5">
        <v>-111.60000000000001</v>
      </c>
      <c r="D71" s="4">
        <v>162</v>
      </c>
      <c r="E71" s="4" t="s">
        <v>11</v>
      </c>
      <c r="F71" s="4" t="s">
        <v>35</v>
      </c>
      <c r="G71" s="11"/>
      <c r="H71" s="11"/>
      <c r="I71" s="12"/>
      <c r="J71" s="13"/>
      <c r="K71" s="13" t="str">
        <f>IF(Tilitapahtumat[[#This Row],[Määrä  EUROA]]&lt;0,"Meno","Tulo")</f>
        <v>Meno</v>
      </c>
      <c r="L71" s="20">
        <f>IF(Tilitapahtumat[[#This Row],[Määrä  EUROA]]&lt;0,Tilitapahtumat[[#This Row],[Määrä  EUROA]]*-1,0)</f>
        <v>111.60000000000001</v>
      </c>
      <c r="M71" s="24">
        <f>IF(Tilitapahtumat[[#This Row],[Määrä  EUROA]]&lt;0,0,Tilitapahtumat[[#This Row],[Määrä  EUROA]])</f>
        <v>0</v>
      </c>
      <c r="N71" s="15" t="str">
        <f>VLOOKUP(Tilitapahtumat[[#This Row],[Saaja/Maksaja]],Kategoriat[],3,0)</f>
        <v>Ruoka</v>
      </c>
      <c r="O71" s="15">
        <f>IF(Tilitapahtumat[[#This Row],[Kategoria]]="Sijoitukset",1,0)</f>
        <v>0</v>
      </c>
      <c r="P71">
        <f>IF(Tilitapahtumat[[#This Row],[Saaja/Maksaja]]="P.Ohatta",1,0)</f>
        <v>0</v>
      </c>
    </row>
    <row r="72" spans="1:16" x14ac:dyDescent="0.25">
      <c r="A72" s="9">
        <f t="shared" si="0"/>
        <v>42829</v>
      </c>
      <c r="B72" s="10">
        <v>42829</v>
      </c>
      <c r="C72" s="5">
        <v>-116.66600000000001</v>
      </c>
      <c r="D72" s="4">
        <v>162</v>
      </c>
      <c r="E72" s="4" t="s">
        <v>11</v>
      </c>
      <c r="F72" s="4" t="s">
        <v>36</v>
      </c>
      <c r="G72" s="11"/>
      <c r="H72" s="11"/>
      <c r="I72" s="12"/>
      <c r="J72" s="13"/>
      <c r="K72" s="13" t="str">
        <f>IF(Tilitapahtumat[[#This Row],[Määrä  EUROA]]&lt;0,"Meno","Tulo")</f>
        <v>Meno</v>
      </c>
      <c r="L72" s="20">
        <f>IF(Tilitapahtumat[[#This Row],[Määrä  EUROA]]&lt;0,Tilitapahtumat[[#This Row],[Määrä  EUROA]]*-1,0)</f>
        <v>116.66600000000001</v>
      </c>
      <c r="M72" s="24">
        <f>IF(Tilitapahtumat[[#This Row],[Määrä  EUROA]]&lt;0,0,Tilitapahtumat[[#This Row],[Määrä  EUROA]])</f>
        <v>0</v>
      </c>
      <c r="N72" s="15" t="str">
        <f>VLOOKUP(Tilitapahtumat[[#This Row],[Saaja/Maksaja]],Kategoriat[],3,0)</f>
        <v>Ravintolat</v>
      </c>
      <c r="O72" s="15">
        <f>IF(Tilitapahtumat[[#This Row],[Kategoria]]="Sijoitukset",1,0)</f>
        <v>0</v>
      </c>
      <c r="P72">
        <f>IF(Tilitapahtumat[[#This Row],[Saaja/Maksaja]]="P.Ohatta",1,0)</f>
        <v>0</v>
      </c>
    </row>
    <row r="73" spans="1:16" x14ac:dyDescent="0.25">
      <c r="A73" s="9">
        <f t="shared" si="0"/>
        <v>42829</v>
      </c>
      <c r="B73" s="10">
        <v>42829</v>
      </c>
      <c r="C73" s="11">
        <v>2220</v>
      </c>
      <c r="D73" s="4">
        <v>106</v>
      </c>
      <c r="E73" s="4" t="s">
        <v>10</v>
      </c>
      <c r="F73" s="4" t="s">
        <v>38</v>
      </c>
      <c r="G73" s="11"/>
      <c r="H73" s="11"/>
      <c r="I73" s="12"/>
      <c r="J73" s="13"/>
      <c r="K73" s="13" t="str">
        <f>IF(Tilitapahtumat[[#This Row],[Määrä  EUROA]]&lt;0,"Meno","Tulo")</f>
        <v>Tulo</v>
      </c>
      <c r="L73" s="20">
        <f>IF(Tilitapahtumat[[#This Row],[Määrä  EUROA]]&lt;0,Tilitapahtumat[[#This Row],[Määrä  EUROA]]*-1,0)</f>
        <v>0</v>
      </c>
      <c r="M73" s="24">
        <f>IF(Tilitapahtumat[[#This Row],[Määrä  EUROA]]&lt;0,0,Tilitapahtumat[[#This Row],[Määrä  EUROA]])</f>
        <v>2220</v>
      </c>
      <c r="N73" s="15" t="str">
        <f>VLOOKUP(Tilitapahtumat[[#This Row],[Saaja/Maksaja]],Kategoriat[],3,0)</f>
        <v>Ansiotulo</v>
      </c>
      <c r="O73" s="15">
        <f>IF(Tilitapahtumat[[#This Row],[Kategoria]]="Sijoitukset",1,0)</f>
        <v>0</v>
      </c>
      <c r="P73">
        <f>IF(Tilitapahtumat[[#This Row],[Saaja/Maksaja]]="P.Ohatta",1,0)</f>
        <v>0</v>
      </c>
    </row>
    <row r="74" spans="1:16" x14ac:dyDescent="0.25">
      <c r="A74" s="9">
        <f t="shared" si="0"/>
        <v>42829</v>
      </c>
      <c r="B74" s="10">
        <v>42829</v>
      </c>
      <c r="C74" s="11">
        <v>146.44999999999999</v>
      </c>
      <c r="D74" s="4">
        <v>106</v>
      </c>
      <c r="E74" s="4" t="s">
        <v>10</v>
      </c>
      <c r="F74" s="12" t="s">
        <v>39</v>
      </c>
      <c r="G74" s="11"/>
      <c r="H74" s="11"/>
      <c r="I74" s="12"/>
      <c r="J74" s="13"/>
      <c r="K74" s="13" t="str">
        <f>IF(Tilitapahtumat[[#This Row],[Määrä  EUROA]]&lt;0,"Meno","Tulo")</f>
        <v>Tulo</v>
      </c>
      <c r="L74" s="20">
        <f>IF(Tilitapahtumat[[#This Row],[Määrä  EUROA]]&lt;0,Tilitapahtumat[[#This Row],[Määrä  EUROA]]*-1,0)</f>
        <v>0</v>
      </c>
      <c r="M74" s="24">
        <f>IF(Tilitapahtumat[[#This Row],[Määrä  EUROA]]&lt;0,0,Tilitapahtumat[[#This Row],[Määrä  EUROA]])</f>
        <v>146.44999999999999</v>
      </c>
      <c r="N74" s="15" t="str">
        <f>VLOOKUP(Tilitapahtumat[[#This Row],[Saaja/Maksaja]],Kategoriat[],3,0)</f>
        <v>Sivutulot</v>
      </c>
      <c r="O74" s="15">
        <f>IF(Tilitapahtumat[[#This Row],[Kategoria]]="Sijoitukset",1,0)</f>
        <v>0</v>
      </c>
      <c r="P74">
        <f>IF(Tilitapahtumat[[#This Row],[Saaja/Maksaja]]="P.Ohatta",1,0)</f>
        <v>0</v>
      </c>
    </row>
    <row r="75" spans="1:16" x14ac:dyDescent="0.25">
      <c r="A75" s="9">
        <f t="shared" si="0"/>
        <v>42829</v>
      </c>
      <c r="B75" s="10">
        <v>42829</v>
      </c>
      <c r="C75" s="11">
        <v>-147.56</v>
      </c>
      <c r="D75" s="4">
        <v>162</v>
      </c>
      <c r="E75" s="4" t="s">
        <v>11</v>
      </c>
      <c r="F75" s="4" t="s">
        <v>35</v>
      </c>
      <c r="G75" s="11"/>
      <c r="H75" s="11"/>
      <c r="I75" s="12"/>
      <c r="J75" s="13"/>
      <c r="K75" s="13" t="str">
        <f>IF(Tilitapahtumat[[#This Row],[Määrä  EUROA]]&lt;0,"Meno","Tulo")</f>
        <v>Meno</v>
      </c>
      <c r="L75" s="20">
        <f>IF(Tilitapahtumat[[#This Row],[Määrä  EUROA]]&lt;0,Tilitapahtumat[[#This Row],[Määrä  EUROA]]*-1,0)</f>
        <v>147.56</v>
      </c>
      <c r="M75" s="24">
        <f>IF(Tilitapahtumat[[#This Row],[Määrä  EUROA]]&lt;0,0,Tilitapahtumat[[#This Row],[Määrä  EUROA]])</f>
        <v>0</v>
      </c>
      <c r="N75" s="15" t="str">
        <f>VLOOKUP(Tilitapahtumat[[#This Row],[Saaja/Maksaja]],Kategoriat[],3,0)</f>
        <v>Ruoka</v>
      </c>
      <c r="O75" s="15">
        <f>IF(Tilitapahtumat[[#This Row],[Kategoria]]="Sijoitukset",1,0)</f>
        <v>0</v>
      </c>
      <c r="P75">
        <f>IF(Tilitapahtumat[[#This Row],[Saaja/Maksaja]]="P.Ohatta",1,0)</f>
        <v>0</v>
      </c>
    </row>
    <row r="76" spans="1:16" x14ac:dyDescent="0.25">
      <c r="A76" s="9">
        <f t="shared" si="0"/>
        <v>42829</v>
      </c>
      <c r="B76" s="10">
        <v>42829</v>
      </c>
      <c r="C76" s="11">
        <v>-50.349999999999994</v>
      </c>
      <c r="D76" s="4">
        <v>162</v>
      </c>
      <c r="E76" s="4" t="s">
        <v>11</v>
      </c>
      <c r="F76" s="4" t="s">
        <v>36</v>
      </c>
      <c r="G76" s="11"/>
      <c r="H76" s="11"/>
      <c r="I76" s="12"/>
      <c r="J76" s="13"/>
      <c r="K76" s="13" t="str">
        <f>IF(Tilitapahtumat[[#This Row],[Määrä  EUROA]]&lt;0,"Meno","Tulo")</f>
        <v>Meno</v>
      </c>
      <c r="L76" s="20">
        <f>IF(Tilitapahtumat[[#This Row],[Määrä  EUROA]]&lt;0,Tilitapahtumat[[#This Row],[Määrä  EUROA]]*-1,0)</f>
        <v>50.349999999999994</v>
      </c>
      <c r="M76" s="24">
        <f>IF(Tilitapahtumat[[#This Row],[Määrä  EUROA]]&lt;0,0,Tilitapahtumat[[#This Row],[Määrä  EUROA]])</f>
        <v>0</v>
      </c>
      <c r="N76" s="15" t="str">
        <f>VLOOKUP(Tilitapahtumat[[#This Row],[Saaja/Maksaja]],Kategoriat[],3,0)</f>
        <v>Ravintolat</v>
      </c>
      <c r="O76" s="15">
        <f>IF(Tilitapahtumat[[#This Row],[Kategoria]]="Sijoitukset",1,0)</f>
        <v>0</v>
      </c>
      <c r="P76">
        <f>IF(Tilitapahtumat[[#This Row],[Saaja/Maksaja]]="P.Ohatta",1,0)</f>
        <v>0</v>
      </c>
    </row>
    <row r="77" spans="1:16" x14ac:dyDescent="0.25">
      <c r="A77" s="9">
        <f t="shared" si="0"/>
        <v>42829</v>
      </c>
      <c r="B77" s="10">
        <v>42829</v>
      </c>
      <c r="C77" s="11">
        <v>-22.91</v>
      </c>
      <c r="D77" s="12">
        <v>162</v>
      </c>
      <c r="E77" s="12" t="s">
        <v>11</v>
      </c>
      <c r="F77" s="12" t="s">
        <v>37</v>
      </c>
      <c r="G77" s="11"/>
      <c r="H77" s="11"/>
      <c r="I77" s="12"/>
      <c r="J77" s="13"/>
      <c r="K77" s="13" t="str">
        <f>IF(Tilitapahtumat[[#This Row],[Määrä  EUROA]]&lt;0,"Meno","Tulo")</f>
        <v>Meno</v>
      </c>
      <c r="L77" s="20">
        <f>IF(Tilitapahtumat[[#This Row],[Määrä  EUROA]]&lt;0,Tilitapahtumat[[#This Row],[Määrä  EUROA]]*-1,0)</f>
        <v>22.91</v>
      </c>
      <c r="M77" s="24">
        <f>IF(Tilitapahtumat[[#This Row],[Määrä  EUROA]]&lt;0,0,Tilitapahtumat[[#This Row],[Määrä  EUROA]])</f>
        <v>0</v>
      </c>
      <c r="N77" s="16" t="str">
        <f>VLOOKUP(Tilitapahtumat[[#This Row],[Saaja/Maksaja]],Kategoriat[],3,0)</f>
        <v>Tarvikkeet</v>
      </c>
      <c r="O77" s="16">
        <f>IF(Tilitapahtumat[[#This Row],[Kategoria]]="Sijoitukset",1,0)</f>
        <v>0</v>
      </c>
      <c r="P77">
        <f>IF(Tilitapahtumat[[#This Row],[Saaja/Maksaja]]="P.Ohatta",1,0)</f>
        <v>0</v>
      </c>
    </row>
  </sheetData>
  <pageMargins left="0.7" right="0.7" top="0.75" bottom="0.75" header="0.3" footer="0.3"/>
  <pageSetup paperSize="9" orientation="portrait"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selection activeCell="A2" sqref="A2:A11"/>
    </sheetView>
  </sheetViews>
  <sheetFormatPr defaultRowHeight="13.1" x14ac:dyDescent="0.25"/>
  <cols>
    <col min="1" max="1" width="48.125" style="14" customWidth="1"/>
    <col min="2" max="2" width="14.25" bestFit="1" customWidth="1"/>
    <col min="3" max="3" width="12.125" bestFit="1" customWidth="1"/>
    <col min="5" max="5" width="9.625" bestFit="1" customWidth="1"/>
  </cols>
  <sheetData>
    <row r="1" spans="1:3" x14ac:dyDescent="0.25">
      <c r="A1" s="14" t="s">
        <v>14</v>
      </c>
      <c r="B1" t="s">
        <v>15</v>
      </c>
      <c r="C1" t="s">
        <v>16</v>
      </c>
    </row>
    <row r="2" spans="1:3" x14ac:dyDescent="0.25">
      <c r="A2" s="4" t="s">
        <v>32</v>
      </c>
      <c r="B2" t="str">
        <f>VLOOKUP(Kategoriat[[#This Row],[Maksaja / Saaja]],Tilitapahtumat[[Saaja/Maksaja]:[Menot]],6,0)</f>
        <v>Meno</v>
      </c>
      <c r="C2" t="s">
        <v>17</v>
      </c>
    </row>
    <row r="3" spans="1:3" x14ac:dyDescent="0.25">
      <c r="A3" s="4" t="s">
        <v>33</v>
      </c>
      <c r="B3" t="str">
        <f>VLOOKUP(Kategoriat[[#This Row],[Maksaja / Saaja]],Tilitapahtumat[[Saaja/Maksaja]:[Menot]],6,0)</f>
        <v>Meno</v>
      </c>
      <c r="C3" t="s">
        <v>17</v>
      </c>
    </row>
    <row r="4" spans="1:3" x14ac:dyDescent="0.25">
      <c r="A4" s="4" t="s">
        <v>34</v>
      </c>
      <c r="B4" t="str">
        <f>VLOOKUP(Kategoriat[[#This Row],[Maksaja / Saaja]],Tilitapahtumat[[Saaja/Maksaja]:[Menot]],6,0)</f>
        <v>Meno</v>
      </c>
      <c r="C4" t="s">
        <v>42</v>
      </c>
    </row>
    <row r="5" spans="1:3" x14ac:dyDescent="0.25">
      <c r="A5" s="4" t="s">
        <v>35</v>
      </c>
      <c r="B5" t="str">
        <f>VLOOKUP(Kategoriat[[#This Row],[Maksaja / Saaja]],Tilitapahtumat[[Saaja/Maksaja]:[Menot]],6,0)</f>
        <v>Meno</v>
      </c>
      <c r="C5" t="s">
        <v>21</v>
      </c>
    </row>
    <row r="6" spans="1:3" x14ac:dyDescent="0.25">
      <c r="A6" s="4" t="s">
        <v>36</v>
      </c>
      <c r="B6" t="str">
        <f>VLOOKUP(Kategoriat[[#This Row],[Maksaja / Saaja]],Tilitapahtumat[[Saaja/Maksaja]:[Menot]],6,0)</f>
        <v>Meno</v>
      </c>
      <c r="C6" t="s">
        <v>19</v>
      </c>
    </row>
    <row r="7" spans="1:3" x14ac:dyDescent="0.25">
      <c r="A7" s="4" t="s">
        <v>37</v>
      </c>
      <c r="B7" t="str">
        <f>VLOOKUP(Kategoriat[[#This Row],[Maksaja / Saaja]],Tilitapahtumat[[Saaja/Maksaja]:[Menot]],6,0)</f>
        <v>Meno</v>
      </c>
      <c r="C7" t="s">
        <v>20</v>
      </c>
    </row>
    <row r="8" spans="1:3" x14ac:dyDescent="0.25">
      <c r="A8" s="4" t="s">
        <v>40</v>
      </c>
      <c r="B8" t="str">
        <f>VLOOKUP(Kategoriat[[#This Row],[Maksaja / Saaja]],Tilitapahtumat[[Saaja/Maksaja]:[Menot]],6,0)</f>
        <v>Meno</v>
      </c>
      <c r="C8" t="s">
        <v>18</v>
      </c>
    </row>
    <row r="9" spans="1:3" x14ac:dyDescent="0.25">
      <c r="A9" s="4" t="s">
        <v>41</v>
      </c>
      <c r="B9" t="str">
        <f>VLOOKUP(Kategoriat[[#This Row],[Maksaja / Saaja]],Tilitapahtumat[[Saaja/Maksaja]:[Menot]],6,0)</f>
        <v>Meno</v>
      </c>
      <c r="C9" t="s">
        <v>18</v>
      </c>
    </row>
    <row r="10" spans="1:3" x14ac:dyDescent="0.25">
      <c r="A10" s="4" t="s">
        <v>38</v>
      </c>
      <c r="B10" t="str">
        <f>VLOOKUP(Kategoriat[[#This Row],[Maksaja / Saaja]],Tilitapahtumat[[Saaja/Maksaja]:[Menot]],6,0)</f>
        <v>Tulo</v>
      </c>
      <c r="C10" t="s">
        <v>43</v>
      </c>
    </row>
    <row r="11" spans="1:3" x14ac:dyDescent="0.25">
      <c r="A11" s="4" t="s">
        <v>39</v>
      </c>
      <c r="B11" t="str">
        <f>VLOOKUP(Kategoriat[[#This Row],[Maksaja / Saaja]],Tilitapahtumat[[Saaja/Maksaja]:[Menot]],6,0)</f>
        <v>Tulo</v>
      </c>
      <c r="C11" t="s">
        <v>44</v>
      </c>
    </row>
    <row r="12" spans="1:3" x14ac:dyDescent="0.25">
      <c r="A12"/>
    </row>
    <row r="13" spans="1:3" x14ac:dyDescent="0.25">
      <c r="A13"/>
    </row>
    <row r="14" spans="1:3" x14ac:dyDescent="0.25">
      <c r="A14"/>
    </row>
    <row r="15" spans="1:3" x14ac:dyDescent="0.25">
      <c r="A15"/>
    </row>
    <row r="16" spans="1:3" x14ac:dyDescent="0.25">
      <c r="A16"/>
    </row>
    <row r="17" spans="1:1" x14ac:dyDescent="0.25">
      <c r="A17"/>
    </row>
    <row r="18" spans="1:1" x14ac:dyDescent="0.25">
      <c r="A18"/>
    </row>
    <row r="19" spans="1:1" x14ac:dyDescent="0.25">
      <c r="A19"/>
    </row>
    <row r="20" spans="1:1" x14ac:dyDescent="0.25">
      <c r="A20"/>
    </row>
  </sheetData>
  <pageMargins left="0.7" right="0.7" top="0.75" bottom="0.75" header="0.3" footer="0.3"/>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Dashboard</vt:lpstr>
      <vt:lpstr>Kassavirta</vt:lpstr>
      <vt:lpstr>Tulot</vt:lpstr>
      <vt:lpstr>Sijoitukset</vt:lpstr>
      <vt:lpstr>Kulut</vt:lpstr>
      <vt:lpstr>Kulut_%</vt:lpstr>
      <vt:lpstr>Tilitapahtumat</vt:lpstr>
      <vt:lpstr>Kategoriat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2017-07-17T12:23:07Z</dcterms:created>
  <dcterms:modified xsi:type="dcterms:W3CDTF">2017-07-22T10:46:11Z</dcterms:modified>
</cp:coreProperties>
</file>