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B9F1319B-6B44-4CE3-85BC-CF6D0934EF13}" xr6:coauthVersionLast="47" xr6:coauthVersionMax="47" xr10:uidLastSave="{00000000-0000-0000-0000-000000000000}"/>
  <bookViews>
    <workbookView xWindow="210" yWindow="30" windowWidth="28665" windowHeight="15450" xr2:uid="{00000000-000D-0000-FFFF-FFFF00000000}"/>
  </bookViews>
  <sheets>
    <sheet name="hlö vs yritys - osinko" sheetId="10" r:id="rId1"/>
    <sheet name="hlö vs yritys - kasvu" sheetId="19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9" l="1"/>
  <c r="D47" i="19"/>
  <c r="E15" i="19"/>
  <c r="E16" i="19" s="1"/>
  <c r="F14" i="19"/>
  <c r="C14" i="19"/>
  <c r="F48" i="19" s="1"/>
  <c r="Q11" i="19"/>
  <c r="P14" i="19" s="1"/>
  <c r="Q14" i="19" s="1"/>
  <c r="O11" i="19"/>
  <c r="O10" i="19"/>
  <c r="D10" i="19"/>
  <c r="O9" i="19"/>
  <c r="O8" i="19"/>
  <c r="O7" i="19"/>
  <c r="D7" i="19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Q6" i="19"/>
  <c r="U14" i="19" s="1"/>
  <c r="U15" i="19" s="1"/>
  <c r="U16" i="19" s="1"/>
  <c r="U17" i="19" s="1"/>
  <c r="U18" i="19" s="1"/>
  <c r="U19" i="19" s="1"/>
  <c r="U20" i="19" s="1"/>
  <c r="U21" i="19" s="1"/>
  <c r="U22" i="19" s="1"/>
  <c r="U23" i="19" s="1"/>
  <c r="U24" i="19" s="1"/>
  <c r="U25" i="19" s="1"/>
  <c r="U26" i="19" s="1"/>
  <c r="U27" i="19" s="1"/>
  <c r="U28" i="19" s="1"/>
  <c r="U29" i="19" s="1"/>
  <c r="U30" i="19" s="1"/>
  <c r="U31" i="19" s="1"/>
  <c r="U32" i="19" s="1"/>
  <c r="U33" i="19" s="1"/>
  <c r="U34" i="19" s="1"/>
  <c r="U35" i="19" s="1"/>
  <c r="U36" i="19" s="1"/>
  <c r="U37" i="19" s="1"/>
  <c r="U38" i="19" s="1"/>
  <c r="U39" i="19" s="1"/>
  <c r="U40" i="19" s="1"/>
  <c r="U41" i="19" s="1"/>
  <c r="U42" i="19" s="1"/>
  <c r="U43" i="19" s="1"/>
  <c r="O6" i="19"/>
  <c r="Q5" i="19"/>
  <c r="R15" i="19" s="1"/>
  <c r="R16" i="19" s="1"/>
  <c r="O5" i="19"/>
  <c r="Q4" i="19"/>
  <c r="O4" i="19"/>
  <c r="Q3" i="19"/>
  <c r="O3" i="19"/>
  <c r="Q11" i="10"/>
  <c r="D7" i="10"/>
  <c r="H14" i="10" s="1"/>
  <c r="D14" i="19" l="1"/>
  <c r="I14" i="19" s="1"/>
  <c r="Q10" i="19"/>
  <c r="S14" i="19"/>
  <c r="T14" i="19" s="1"/>
  <c r="X14" i="19" s="1"/>
  <c r="G48" i="19"/>
  <c r="E17" i="19"/>
  <c r="F16" i="19"/>
  <c r="V14" i="19"/>
  <c r="S16" i="19"/>
  <c r="R17" i="19"/>
  <c r="S15" i="19"/>
  <c r="F15" i="19"/>
  <c r="D48" i="19"/>
  <c r="Q5" i="10"/>
  <c r="Q6" i="10"/>
  <c r="Q4" i="10"/>
  <c r="G14" i="19" l="1"/>
  <c r="K14" i="19" s="1"/>
  <c r="J14" i="19"/>
  <c r="L14" i="19" s="1"/>
  <c r="R18" i="19"/>
  <c r="S17" i="19"/>
  <c r="W14" i="19"/>
  <c r="Y14" i="19"/>
  <c r="F17" i="19"/>
  <c r="E18" i="19"/>
  <c r="D10" i="10"/>
  <c r="R15" i="10"/>
  <c r="Q3" i="10"/>
  <c r="E19" i="19" l="1"/>
  <c r="F18" i="19"/>
  <c r="D15" i="19"/>
  <c r="M14" i="19"/>
  <c r="Z14" i="19"/>
  <c r="AB14" i="19" s="1"/>
  <c r="Q15" i="19"/>
  <c r="R19" i="19"/>
  <c r="S18" i="19"/>
  <c r="R16" i="10"/>
  <c r="S15" i="10"/>
  <c r="S14" i="10"/>
  <c r="C14" i="10"/>
  <c r="D14" i="10" s="1"/>
  <c r="O4" i="10"/>
  <c r="O5" i="10"/>
  <c r="O6" i="10"/>
  <c r="O7" i="10"/>
  <c r="O8" i="10"/>
  <c r="O9" i="10"/>
  <c r="O10" i="10"/>
  <c r="O11" i="10"/>
  <c r="O3" i="10"/>
  <c r="P14" i="10"/>
  <c r="E20" i="19" l="1"/>
  <c r="F19" i="19"/>
  <c r="T15" i="19"/>
  <c r="X15" i="19" s="1"/>
  <c r="V15" i="19"/>
  <c r="P15" i="19"/>
  <c r="R20" i="19"/>
  <c r="S19" i="19"/>
  <c r="I15" i="19"/>
  <c r="G15" i="19"/>
  <c r="K15" i="19" s="1"/>
  <c r="C15" i="19"/>
  <c r="S16" i="10"/>
  <c r="Q14" i="10"/>
  <c r="R17" i="10"/>
  <c r="E48" i="10"/>
  <c r="D47" i="10"/>
  <c r="R21" i="19" l="1"/>
  <c r="S20" i="19"/>
  <c r="F20" i="19"/>
  <c r="E21" i="19"/>
  <c r="W15" i="19"/>
  <c r="Y15" i="19"/>
  <c r="J15" i="19"/>
  <c r="L15" i="19" s="1"/>
  <c r="R18" i="10"/>
  <c r="S17" i="10"/>
  <c r="Q10" i="10"/>
  <c r="F48" i="10"/>
  <c r="G48" i="10" s="1"/>
  <c r="D16" i="19" l="1"/>
  <c r="M15" i="19"/>
  <c r="S21" i="19"/>
  <c r="R22" i="19"/>
  <c r="Q16" i="19"/>
  <c r="Z15" i="19"/>
  <c r="F21" i="19"/>
  <c r="E22" i="19"/>
  <c r="R19" i="10"/>
  <c r="S18" i="10"/>
  <c r="D48" i="10"/>
  <c r="AB15" i="19" l="1"/>
  <c r="E23" i="19"/>
  <c r="F22" i="19"/>
  <c r="S22" i="19"/>
  <c r="R23" i="19"/>
  <c r="T16" i="19"/>
  <c r="X16" i="19" s="1"/>
  <c r="V16" i="19"/>
  <c r="P16" i="19"/>
  <c r="I16" i="19"/>
  <c r="G16" i="19"/>
  <c r="K16" i="19" s="1"/>
  <c r="C16" i="19"/>
  <c r="R20" i="10"/>
  <c r="S19" i="10"/>
  <c r="T14" i="10"/>
  <c r="U14" i="10"/>
  <c r="J16" i="19" l="1"/>
  <c r="L16" i="19"/>
  <c r="W16" i="19"/>
  <c r="Y16" i="19" s="1"/>
  <c r="S23" i="19"/>
  <c r="R24" i="19"/>
  <c r="E24" i="19"/>
  <c r="F23" i="19"/>
  <c r="X14" i="10"/>
  <c r="R21" i="10"/>
  <c r="S20" i="10"/>
  <c r="U15" i="10"/>
  <c r="V14" i="10"/>
  <c r="M16" i="19" l="1"/>
  <c r="D17" i="19"/>
  <c r="Z16" i="19"/>
  <c r="Q17" i="19"/>
  <c r="F24" i="19"/>
  <c r="E25" i="19"/>
  <c r="R25" i="19"/>
  <c r="S24" i="19"/>
  <c r="W14" i="10"/>
  <c r="Y14" i="10" s="1"/>
  <c r="Q15" i="10" s="1"/>
  <c r="V15" i="10" s="1"/>
  <c r="U16" i="10"/>
  <c r="R22" i="10"/>
  <c r="S21" i="10"/>
  <c r="F25" i="19" l="1"/>
  <c r="E26" i="19"/>
  <c r="R26" i="19"/>
  <c r="S25" i="19"/>
  <c r="P17" i="19"/>
  <c r="T17" i="19"/>
  <c r="X17" i="19" s="1"/>
  <c r="V17" i="19"/>
  <c r="AB16" i="19"/>
  <c r="G17" i="19"/>
  <c r="K17" i="19" s="1"/>
  <c r="C17" i="19"/>
  <c r="I17" i="19"/>
  <c r="Z14" i="10"/>
  <c r="R23" i="10"/>
  <c r="S22" i="10"/>
  <c r="U17" i="10"/>
  <c r="T15" i="10"/>
  <c r="X15" i="10" s="1"/>
  <c r="P15" i="10"/>
  <c r="F26" i="19" l="1"/>
  <c r="E27" i="19"/>
  <c r="R27" i="19"/>
  <c r="S26" i="19"/>
  <c r="J17" i="19"/>
  <c r="L17" i="19" s="1"/>
  <c r="W17" i="19"/>
  <c r="Y17" i="19" s="1"/>
  <c r="U18" i="10"/>
  <c r="R24" i="10"/>
  <c r="S23" i="10"/>
  <c r="D18" i="19" l="1"/>
  <c r="M17" i="19"/>
  <c r="Z17" i="19"/>
  <c r="Q18" i="19"/>
  <c r="E28" i="19"/>
  <c r="F27" i="19"/>
  <c r="S27" i="19"/>
  <c r="R28" i="19"/>
  <c r="W15" i="10"/>
  <c r="Y15" i="10" s="1"/>
  <c r="Q16" i="10" s="1"/>
  <c r="V16" i="10" s="1"/>
  <c r="U19" i="10"/>
  <c r="R25" i="10"/>
  <c r="S24" i="10"/>
  <c r="AB17" i="19" l="1"/>
  <c r="G18" i="19"/>
  <c r="K18" i="19" s="1"/>
  <c r="C18" i="19"/>
  <c r="I18" i="19"/>
  <c r="R29" i="19"/>
  <c r="S28" i="19"/>
  <c r="E29" i="19"/>
  <c r="F28" i="19"/>
  <c r="V18" i="19"/>
  <c r="T18" i="19"/>
  <c r="X18" i="19" s="1"/>
  <c r="P18" i="19"/>
  <c r="Z15" i="10"/>
  <c r="R26" i="10"/>
  <c r="S25" i="10"/>
  <c r="U20" i="10"/>
  <c r="T16" i="10"/>
  <c r="X16" i="10" s="1"/>
  <c r="P16" i="10"/>
  <c r="J18" i="19" l="1"/>
  <c r="L18" i="19" s="1"/>
  <c r="W18" i="19"/>
  <c r="Y18" i="19" s="1"/>
  <c r="E30" i="19"/>
  <c r="F29" i="19"/>
  <c r="S29" i="19"/>
  <c r="R30" i="19"/>
  <c r="U21" i="10"/>
  <c r="R27" i="10"/>
  <c r="S26" i="10"/>
  <c r="Z18" i="19" l="1"/>
  <c r="Q19" i="19"/>
  <c r="M18" i="19"/>
  <c r="D19" i="19"/>
  <c r="E31" i="19"/>
  <c r="F30" i="19"/>
  <c r="R31" i="19"/>
  <c r="S30" i="19"/>
  <c r="U22" i="10"/>
  <c r="R28" i="10"/>
  <c r="S27" i="10"/>
  <c r="R32" i="19" l="1"/>
  <c r="S31" i="19"/>
  <c r="F31" i="19"/>
  <c r="E32" i="19"/>
  <c r="I19" i="19"/>
  <c r="G19" i="19"/>
  <c r="K19" i="19" s="1"/>
  <c r="C19" i="19"/>
  <c r="V19" i="19"/>
  <c r="T19" i="19"/>
  <c r="X19" i="19" s="1"/>
  <c r="P19" i="19"/>
  <c r="AB18" i="19"/>
  <c r="W16" i="10"/>
  <c r="Y16" i="10" s="1"/>
  <c r="Z16" i="10" s="1"/>
  <c r="U23" i="10"/>
  <c r="R29" i="10"/>
  <c r="S28" i="10"/>
  <c r="R33" i="19" l="1"/>
  <c r="S32" i="19"/>
  <c r="W19" i="19"/>
  <c r="Y19" i="19"/>
  <c r="J19" i="19"/>
  <c r="L19" i="19" s="1"/>
  <c r="E33" i="19"/>
  <c r="F32" i="19"/>
  <c r="Q17" i="10"/>
  <c r="V17" i="10" s="1"/>
  <c r="U24" i="10"/>
  <c r="R30" i="10"/>
  <c r="S29" i="10"/>
  <c r="F33" i="19" l="1"/>
  <c r="E34" i="19"/>
  <c r="D20" i="19"/>
  <c r="M19" i="19"/>
  <c r="R34" i="19"/>
  <c r="S33" i="19"/>
  <c r="Q20" i="19"/>
  <c r="Z19" i="19"/>
  <c r="P17" i="10"/>
  <c r="T17" i="10"/>
  <c r="X17" i="10" s="1"/>
  <c r="R31" i="10"/>
  <c r="S30" i="10"/>
  <c r="U25" i="10"/>
  <c r="I20" i="19" l="1"/>
  <c r="C20" i="19"/>
  <c r="G20" i="19"/>
  <c r="K20" i="19" s="1"/>
  <c r="E35" i="19"/>
  <c r="F34" i="19"/>
  <c r="AB19" i="19"/>
  <c r="T20" i="19"/>
  <c r="X20" i="19" s="1"/>
  <c r="P20" i="19"/>
  <c r="V20" i="19"/>
  <c r="S34" i="19"/>
  <c r="R35" i="19"/>
  <c r="W17" i="10"/>
  <c r="Y17" i="10" s="1"/>
  <c r="Q18" i="10" s="1"/>
  <c r="U26" i="10"/>
  <c r="R32" i="10"/>
  <c r="S31" i="10"/>
  <c r="R36" i="19" l="1"/>
  <c r="S35" i="19"/>
  <c r="W20" i="19"/>
  <c r="Y20" i="19" s="1"/>
  <c r="J20" i="19"/>
  <c r="L20" i="19" s="1"/>
  <c r="E36" i="19"/>
  <c r="F35" i="19"/>
  <c r="P18" i="10"/>
  <c r="V18" i="10"/>
  <c r="T18" i="10"/>
  <c r="X18" i="10" s="1"/>
  <c r="Z17" i="10"/>
  <c r="R33" i="10"/>
  <c r="S32" i="10"/>
  <c r="U27" i="10"/>
  <c r="Q21" i="19" l="1"/>
  <c r="Z20" i="19"/>
  <c r="E37" i="19"/>
  <c r="F36" i="19"/>
  <c r="M20" i="19"/>
  <c r="D21" i="19"/>
  <c r="R37" i="19"/>
  <c r="S36" i="19"/>
  <c r="W18" i="10"/>
  <c r="Y18" i="10" s="1"/>
  <c r="Q19" i="10" s="1"/>
  <c r="V19" i="10" s="1"/>
  <c r="U28" i="10"/>
  <c r="R34" i="10"/>
  <c r="S33" i="10"/>
  <c r="I21" i="19" l="1"/>
  <c r="G21" i="19"/>
  <c r="K21" i="19" s="1"/>
  <c r="C21" i="19"/>
  <c r="AB20" i="19"/>
  <c r="R38" i="19"/>
  <c r="S37" i="19"/>
  <c r="E38" i="19"/>
  <c r="F37" i="19"/>
  <c r="P21" i="19"/>
  <c r="V21" i="19"/>
  <c r="T21" i="19"/>
  <c r="X21" i="19" s="1"/>
  <c r="Z18" i="10"/>
  <c r="R35" i="10"/>
  <c r="S34" i="10"/>
  <c r="U29" i="10"/>
  <c r="P19" i="10"/>
  <c r="T19" i="10"/>
  <c r="X19" i="10" s="1"/>
  <c r="F38" i="19" l="1"/>
  <c r="E39" i="19"/>
  <c r="J21" i="19"/>
  <c r="L21" i="19" s="1"/>
  <c r="W21" i="19"/>
  <c r="Y21" i="19" s="1"/>
  <c r="R39" i="19"/>
  <c r="S38" i="19"/>
  <c r="U30" i="10"/>
  <c r="R36" i="10"/>
  <c r="S35" i="10"/>
  <c r="Q22" i="19" l="1"/>
  <c r="Z21" i="19"/>
  <c r="R40" i="19"/>
  <c r="S39" i="19"/>
  <c r="M21" i="19"/>
  <c r="D22" i="19"/>
  <c r="E40" i="19"/>
  <c r="F39" i="19"/>
  <c r="R37" i="10"/>
  <c r="S36" i="10"/>
  <c r="U31" i="10"/>
  <c r="W19" i="10"/>
  <c r="Y19" i="10" s="1"/>
  <c r="Q20" i="10" s="1"/>
  <c r="V20" i="10" s="1"/>
  <c r="E41" i="19" l="1"/>
  <c r="F40" i="19"/>
  <c r="I22" i="19"/>
  <c r="G22" i="19"/>
  <c r="K22" i="19" s="1"/>
  <c r="C22" i="19"/>
  <c r="R41" i="19"/>
  <c r="S40" i="19"/>
  <c r="AB21" i="19"/>
  <c r="P22" i="19"/>
  <c r="T22" i="19"/>
  <c r="X22" i="19" s="1"/>
  <c r="V22" i="19"/>
  <c r="U32" i="10"/>
  <c r="R38" i="10"/>
  <c r="S37" i="10"/>
  <c r="Z19" i="10"/>
  <c r="T20" i="10"/>
  <c r="X20" i="10" s="1"/>
  <c r="P20" i="10"/>
  <c r="W22" i="19" l="1"/>
  <c r="Y22" i="19" s="1"/>
  <c r="S41" i="19"/>
  <c r="R42" i="19"/>
  <c r="J22" i="19"/>
  <c r="L22" i="19" s="1"/>
  <c r="F41" i="19"/>
  <c r="E42" i="19"/>
  <c r="R39" i="10"/>
  <c r="S38" i="10"/>
  <c r="U33" i="10"/>
  <c r="Z22" i="19" l="1"/>
  <c r="Q23" i="19"/>
  <c r="M22" i="19"/>
  <c r="D23" i="19"/>
  <c r="R43" i="19"/>
  <c r="S43" i="19" s="1"/>
  <c r="S42" i="19"/>
  <c r="E43" i="19"/>
  <c r="F43" i="19" s="1"/>
  <c r="F42" i="19"/>
  <c r="R40" i="10"/>
  <c r="S39" i="10"/>
  <c r="U34" i="10"/>
  <c r="I23" i="19" l="1"/>
  <c r="G23" i="19"/>
  <c r="K23" i="19" s="1"/>
  <c r="C23" i="19"/>
  <c r="V23" i="19"/>
  <c r="P23" i="19"/>
  <c r="T23" i="19"/>
  <c r="X23" i="19" s="1"/>
  <c r="AB22" i="19"/>
  <c r="W20" i="10"/>
  <c r="Y20" i="10" s="1"/>
  <c r="U35" i="10"/>
  <c r="R41" i="10"/>
  <c r="S40" i="10"/>
  <c r="W23" i="19" l="1"/>
  <c r="Y23" i="19" s="1"/>
  <c r="J23" i="19"/>
  <c r="L23" i="19"/>
  <c r="Z20" i="10"/>
  <c r="Q21" i="10"/>
  <c r="V21" i="10" s="1"/>
  <c r="R42" i="10"/>
  <c r="S41" i="10"/>
  <c r="U36" i="10"/>
  <c r="D24" i="19" l="1"/>
  <c r="M23" i="19"/>
  <c r="Q24" i="19"/>
  <c r="Z23" i="19"/>
  <c r="U37" i="10"/>
  <c r="R43" i="10"/>
  <c r="S42" i="10"/>
  <c r="T21" i="10"/>
  <c r="X21" i="10" s="1"/>
  <c r="P21" i="10"/>
  <c r="AB23" i="19" l="1"/>
  <c r="V24" i="19"/>
  <c r="P24" i="19"/>
  <c r="T24" i="19"/>
  <c r="X24" i="19" s="1"/>
  <c r="G24" i="19"/>
  <c r="K24" i="19" s="1"/>
  <c r="C24" i="19"/>
  <c r="I24" i="19"/>
  <c r="S43" i="10"/>
  <c r="U38" i="10"/>
  <c r="J24" i="19" l="1"/>
  <c r="L24" i="19" s="1"/>
  <c r="W24" i="19"/>
  <c r="Y24" i="19" s="1"/>
  <c r="U39" i="10"/>
  <c r="W21" i="10"/>
  <c r="Y21" i="10" s="1"/>
  <c r="Q25" i="19" l="1"/>
  <c r="Z24" i="19"/>
  <c r="D25" i="19"/>
  <c r="M24" i="19"/>
  <c r="Q22" i="10"/>
  <c r="V22" i="10" s="1"/>
  <c r="Z21" i="10"/>
  <c r="U40" i="10"/>
  <c r="AB24" i="19" l="1"/>
  <c r="C25" i="19"/>
  <c r="I25" i="19"/>
  <c r="G25" i="19"/>
  <c r="K25" i="19" s="1"/>
  <c r="V25" i="19"/>
  <c r="T25" i="19"/>
  <c r="X25" i="19" s="1"/>
  <c r="P25" i="19"/>
  <c r="U41" i="10"/>
  <c r="P22" i="10"/>
  <c r="T22" i="10"/>
  <c r="X22" i="10" s="1"/>
  <c r="W25" i="19" l="1"/>
  <c r="Y25" i="19" s="1"/>
  <c r="J25" i="19"/>
  <c r="L25" i="19" s="1"/>
  <c r="U42" i="10"/>
  <c r="M25" i="19" l="1"/>
  <c r="D26" i="19"/>
  <c r="Z25" i="19"/>
  <c r="AB25" i="19" s="1"/>
  <c r="Q26" i="19"/>
  <c r="U43" i="10"/>
  <c r="W22" i="10"/>
  <c r="Y22" i="10" s="1"/>
  <c r="V26" i="19" l="1"/>
  <c r="T26" i="19"/>
  <c r="X26" i="19" s="1"/>
  <c r="P26" i="19"/>
  <c r="G26" i="19"/>
  <c r="K26" i="19" s="1"/>
  <c r="I26" i="19"/>
  <c r="C26" i="19"/>
  <c r="Z22" i="10"/>
  <c r="Q23" i="10"/>
  <c r="V23" i="10" s="1"/>
  <c r="W26" i="19" l="1"/>
  <c r="Y26" i="19"/>
  <c r="J26" i="19"/>
  <c r="L26" i="19" s="1"/>
  <c r="T23" i="10"/>
  <c r="X23" i="10" s="1"/>
  <c r="P23" i="10"/>
  <c r="Z26" i="19" l="1"/>
  <c r="Q27" i="19"/>
  <c r="D27" i="19"/>
  <c r="M26" i="19"/>
  <c r="W23" i="10"/>
  <c r="Y23" i="10" s="1"/>
  <c r="I27" i="19" l="1"/>
  <c r="G27" i="19"/>
  <c r="K27" i="19" s="1"/>
  <c r="C27" i="19"/>
  <c r="T27" i="19"/>
  <c r="X27" i="19" s="1"/>
  <c r="P27" i="19"/>
  <c r="V27" i="19"/>
  <c r="AB26" i="19"/>
  <c r="Q24" i="10"/>
  <c r="V24" i="10" s="1"/>
  <c r="Z23" i="10"/>
  <c r="J27" i="19" l="1"/>
  <c r="L27" i="19" s="1"/>
  <c r="W27" i="19"/>
  <c r="Y27" i="19" s="1"/>
  <c r="T24" i="10"/>
  <c r="X24" i="10" s="1"/>
  <c r="P24" i="10"/>
  <c r="Q28" i="19" l="1"/>
  <c r="Z27" i="19"/>
  <c r="M27" i="19"/>
  <c r="D28" i="19"/>
  <c r="W24" i="10"/>
  <c r="Y24" i="10" s="1"/>
  <c r="AB27" i="19" l="1"/>
  <c r="I28" i="19"/>
  <c r="G28" i="19"/>
  <c r="K28" i="19" s="1"/>
  <c r="C28" i="19"/>
  <c r="P28" i="19"/>
  <c r="V28" i="19"/>
  <c r="T28" i="19"/>
  <c r="X28" i="19" s="1"/>
  <c r="Z24" i="10"/>
  <c r="Q25" i="10"/>
  <c r="V25" i="10" s="1"/>
  <c r="J28" i="19" l="1"/>
  <c r="L28" i="19" s="1"/>
  <c r="W28" i="19"/>
  <c r="Y28" i="19" s="1"/>
  <c r="P25" i="10"/>
  <c r="T25" i="10"/>
  <c r="X25" i="10" s="1"/>
  <c r="Z28" i="19" l="1"/>
  <c r="Q29" i="19"/>
  <c r="M28" i="19"/>
  <c r="D29" i="19"/>
  <c r="W25" i="10"/>
  <c r="Y25" i="10" s="1"/>
  <c r="AB28" i="19" l="1"/>
  <c r="I29" i="19"/>
  <c r="G29" i="19"/>
  <c r="K29" i="19" s="1"/>
  <c r="C29" i="19"/>
  <c r="T29" i="19"/>
  <c r="X29" i="19" s="1"/>
  <c r="V29" i="19"/>
  <c r="P29" i="19"/>
  <c r="Q26" i="10"/>
  <c r="V26" i="10" s="1"/>
  <c r="Z25" i="10"/>
  <c r="J29" i="19" l="1"/>
  <c r="L29" i="19" s="1"/>
  <c r="W29" i="19"/>
  <c r="Y29" i="19" s="1"/>
  <c r="P26" i="10"/>
  <c r="T26" i="10"/>
  <c r="X26" i="10" s="1"/>
  <c r="M29" i="19" l="1"/>
  <c r="D30" i="19"/>
  <c r="Q30" i="19"/>
  <c r="Z29" i="19"/>
  <c r="W26" i="10"/>
  <c r="Y26" i="10" s="1"/>
  <c r="I30" i="19" l="1"/>
  <c r="G30" i="19"/>
  <c r="K30" i="19" s="1"/>
  <c r="C30" i="19"/>
  <c r="AB29" i="19"/>
  <c r="V30" i="19"/>
  <c r="T30" i="19"/>
  <c r="X30" i="19" s="1"/>
  <c r="P30" i="19"/>
  <c r="Z26" i="10"/>
  <c r="Q27" i="10"/>
  <c r="V27" i="10" s="1"/>
  <c r="W30" i="19" l="1"/>
  <c r="Y30" i="19" s="1"/>
  <c r="J30" i="19"/>
  <c r="L30" i="19" s="1"/>
  <c r="T27" i="10"/>
  <c r="X27" i="10" s="1"/>
  <c r="P27" i="10"/>
  <c r="Z30" i="19" l="1"/>
  <c r="Q31" i="19"/>
  <c r="D31" i="19"/>
  <c r="M30" i="19"/>
  <c r="W27" i="10"/>
  <c r="Y27" i="10" s="1"/>
  <c r="AB30" i="19" l="1"/>
  <c r="V31" i="19"/>
  <c r="T31" i="19"/>
  <c r="X31" i="19" s="1"/>
  <c r="P31" i="19"/>
  <c r="C31" i="19"/>
  <c r="G31" i="19"/>
  <c r="K31" i="19" s="1"/>
  <c r="I31" i="19"/>
  <c r="Q28" i="10"/>
  <c r="V28" i="10" s="1"/>
  <c r="Z27" i="10"/>
  <c r="J31" i="19" l="1"/>
  <c r="L31" i="19" s="1"/>
  <c r="W31" i="19"/>
  <c r="Y31" i="19" s="1"/>
  <c r="T28" i="10"/>
  <c r="X28" i="10" s="1"/>
  <c r="P28" i="10"/>
  <c r="Z31" i="19" l="1"/>
  <c r="Q32" i="19"/>
  <c r="D32" i="19"/>
  <c r="M31" i="19"/>
  <c r="W28" i="10"/>
  <c r="Y28" i="10" s="1"/>
  <c r="AB31" i="19" l="1"/>
  <c r="C32" i="19"/>
  <c r="I32" i="19"/>
  <c r="G32" i="19"/>
  <c r="K32" i="19" s="1"/>
  <c r="V32" i="19"/>
  <c r="T32" i="19"/>
  <c r="X32" i="19" s="1"/>
  <c r="P32" i="19"/>
  <c r="Z28" i="10"/>
  <c r="Q29" i="10"/>
  <c r="V29" i="10" s="1"/>
  <c r="J32" i="19" l="1"/>
  <c r="L32" i="19" s="1"/>
  <c r="W32" i="19"/>
  <c r="Y32" i="19" s="1"/>
  <c r="T29" i="10"/>
  <c r="X29" i="10" s="1"/>
  <c r="P29" i="10"/>
  <c r="D33" i="19" l="1"/>
  <c r="M32" i="19"/>
  <c r="Q33" i="19"/>
  <c r="Z32" i="19"/>
  <c r="AB32" i="19" s="1"/>
  <c r="W29" i="10"/>
  <c r="Y29" i="10" s="1"/>
  <c r="V33" i="19" l="1"/>
  <c r="T33" i="19"/>
  <c r="X33" i="19" s="1"/>
  <c r="P33" i="19"/>
  <c r="I33" i="19"/>
  <c r="G33" i="19"/>
  <c r="K33" i="19" s="1"/>
  <c r="C33" i="19"/>
  <c r="Z29" i="10"/>
  <c r="Q30" i="10"/>
  <c r="V30" i="10" s="1"/>
  <c r="W33" i="19" l="1"/>
  <c r="Y33" i="19" s="1"/>
  <c r="J33" i="19"/>
  <c r="L33" i="19"/>
  <c r="P30" i="10"/>
  <c r="T30" i="10"/>
  <c r="X30" i="10" s="1"/>
  <c r="Q34" i="19" l="1"/>
  <c r="Z33" i="19"/>
  <c r="M33" i="19"/>
  <c r="D34" i="19"/>
  <c r="W30" i="10"/>
  <c r="Y30" i="10" s="1"/>
  <c r="Z30" i="10" s="1"/>
  <c r="AB33" i="19" l="1"/>
  <c r="P34" i="19"/>
  <c r="T34" i="19"/>
  <c r="X34" i="19" s="1"/>
  <c r="V34" i="19"/>
  <c r="C34" i="19"/>
  <c r="I34" i="19"/>
  <c r="G34" i="19"/>
  <c r="K34" i="19" s="1"/>
  <c r="Q31" i="10"/>
  <c r="V31" i="10" s="1"/>
  <c r="T31" i="10"/>
  <c r="X31" i="10" s="1"/>
  <c r="J34" i="19" l="1"/>
  <c r="L34" i="19" s="1"/>
  <c r="W34" i="19"/>
  <c r="Y34" i="19" s="1"/>
  <c r="P31" i="10"/>
  <c r="W31" i="10"/>
  <c r="Y31" i="10" s="1"/>
  <c r="Z31" i="10" s="1"/>
  <c r="Z34" i="19" l="1"/>
  <c r="Q35" i="19"/>
  <c r="M34" i="19"/>
  <c r="D35" i="19"/>
  <c r="Q32" i="10"/>
  <c r="V32" i="10" s="1"/>
  <c r="AB34" i="19" l="1"/>
  <c r="I35" i="19"/>
  <c r="G35" i="19"/>
  <c r="K35" i="19" s="1"/>
  <c r="C35" i="19"/>
  <c r="P35" i="19"/>
  <c r="V35" i="19"/>
  <c r="T35" i="19"/>
  <c r="X35" i="19" s="1"/>
  <c r="T32" i="10"/>
  <c r="X32" i="10" s="1"/>
  <c r="P32" i="10"/>
  <c r="W35" i="19" l="1"/>
  <c r="Y35" i="19" s="1"/>
  <c r="J35" i="19"/>
  <c r="L35" i="19" s="1"/>
  <c r="W32" i="10"/>
  <c r="Y32" i="10" s="1"/>
  <c r="Q33" i="10" s="1"/>
  <c r="V33" i="10" s="1"/>
  <c r="D36" i="19" l="1"/>
  <c r="M35" i="19"/>
  <c r="Z35" i="19"/>
  <c r="AB35" i="19" s="1"/>
  <c r="Q36" i="19"/>
  <c r="Z32" i="10"/>
  <c r="P33" i="10"/>
  <c r="T33" i="10"/>
  <c r="X33" i="10" s="1"/>
  <c r="V36" i="19" l="1"/>
  <c r="T36" i="19"/>
  <c r="X36" i="19" s="1"/>
  <c r="P36" i="19"/>
  <c r="I36" i="19"/>
  <c r="G36" i="19"/>
  <c r="K36" i="19" s="1"/>
  <c r="C36" i="19"/>
  <c r="W33" i="10"/>
  <c r="Y33" i="10" s="1"/>
  <c r="J36" i="19" l="1"/>
  <c r="L36" i="19" s="1"/>
  <c r="W36" i="19"/>
  <c r="Y36" i="19" s="1"/>
  <c r="Q34" i="10"/>
  <c r="V34" i="10" s="1"/>
  <c r="Z33" i="10"/>
  <c r="D37" i="19" l="1"/>
  <c r="M36" i="19"/>
  <c r="Q37" i="19"/>
  <c r="Z36" i="19"/>
  <c r="AB36" i="19" s="1"/>
  <c r="T34" i="10"/>
  <c r="X34" i="10" s="1"/>
  <c r="P34" i="10"/>
  <c r="T37" i="19" l="1"/>
  <c r="X37" i="19" s="1"/>
  <c r="V37" i="19"/>
  <c r="P37" i="19"/>
  <c r="G37" i="19"/>
  <c r="K37" i="19" s="1"/>
  <c r="C37" i="19"/>
  <c r="I37" i="19"/>
  <c r="W34" i="10"/>
  <c r="Y34" i="10" s="1"/>
  <c r="J37" i="19" l="1"/>
  <c r="L37" i="19" s="1"/>
  <c r="W37" i="19"/>
  <c r="Y37" i="19" s="1"/>
  <c r="Q35" i="10"/>
  <c r="V35" i="10" s="1"/>
  <c r="Z34" i="10"/>
  <c r="Z37" i="19" l="1"/>
  <c r="Q38" i="19"/>
  <c r="D38" i="19"/>
  <c r="M37" i="19"/>
  <c r="P35" i="10"/>
  <c r="T35" i="10"/>
  <c r="X35" i="10" s="1"/>
  <c r="AB37" i="19" l="1"/>
  <c r="C38" i="19"/>
  <c r="G38" i="19"/>
  <c r="K38" i="19" s="1"/>
  <c r="I38" i="19"/>
  <c r="V38" i="19"/>
  <c r="T38" i="19"/>
  <c r="X38" i="19" s="1"/>
  <c r="P38" i="19"/>
  <c r="W35" i="10"/>
  <c r="Y35" i="10" s="1"/>
  <c r="W38" i="19" l="1"/>
  <c r="Y38" i="19" s="1"/>
  <c r="J38" i="19"/>
  <c r="L38" i="19" s="1"/>
  <c r="Z35" i="10"/>
  <c r="Q36" i="10"/>
  <c r="V36" i="10" s="1"/>
  <c r="Z38" i="19" l="1"/>
  <c r="Q39" i="19"/>
  <c r="D39" i="19"/>
  <c r="M38" i="19"/>
  <c r="T36" i="10"/>
  <c r="X36" i="10" s="1"/>
  <c r="P36" i="10"/>
  <c r="AB38" i="19" l="1"/>
  <c r="C39" i="19"/>
  <c r="G39" i="19"/>
  <c r="K39" i="19" s="1"/>
  <c r="I39" i="19"/>
  <c r="V39" i="19"/>
  <c r="T39" i="19"/>
  <c r="X39" i="19" s="1"/>
  <c r="P39" i="19"/>
  <c r="W36" i="10"/>
  <c r="Y36" i="10" s="1"/>
  <c r="W39" i="19" l="1"/>
  <c r="Y39" i="19" s="1"/>
  <c r="J39" i="19"/>
  <c r="L39" i="19" s="1"/>
  <c r="Q37" i="10"/>
  <c r="V37" i="10" s="1"/>
  <c r="Z36" i="10"/>
  <c r="M39" i="19" l="1"/>
  <c r="D40" i="19"/>
  <c r="Q40" i="19"/>
  <c r="Z39" i="19"/>
  <c r="P37" i="10"/>
  <c r="T37" i="10"/>
  <c r="X37" i="10" s="1"/>
  <c r="AB39" i="19" l="1"/>
  <c r="T40" i="19"/>
  <c r="X40" i="19" s="1"/>
  <c r="P40" i="19"/>
  <c r="V40" i="19"/>
  <c r="I40" i="19"/>
  <c r="G40" i="19"/>
  <c r="K40" i="19" s="1"/>
  <c r="C40" i="19"/>
  <c r="W37" i="10"/>
  <c r="Y37" i="10" s="1"/>
  <c r="F14" i="10"/>
  <c r="E15" i="10"/>
  <c r="E16" i="10" s="1"/>
  <c r="J40" i="19" l="1"/>
  <c r="L40" i="19" s="1"/>
  <c r="W40" i="19"/>
  <c r="Y40" i="19" s="1"/>
  <c r="Z37" i="10"/>
  <c r="Q38" i="10"/>
  <c r="V38" i="10" s="1"/>
  <c r="H15" i="10"/>
  <c r="H16" i="10" s="1"/>
  <c r="E17" i="10"/>
  <c r="F16" i="10"/>
  <c r="G14" i="10"/>
  <c r="I14" i="10"/>
  <c r="F15" i="10"/>
  <c r="Q41" i="19" l="1"/>
  <c r="Z40" i="19"/>
  <c r="M40" i="19"/>
  <c r="D41" i="19"/>
  <c r="T38" i="10"/>
  <c r="X38" i="10" s="1"/>
  <c r="P38" i="10"/>
  <c r="H17" i="10"/>
  <c r="H18" i="10" s="1"/>
  <c r="E18" i="10"/>
  <c r="F17" i="10"/>
  <c r="K14" i="10"/>
  <c r="J14" i="10"/>
  <c r="I41" i="19" l="1"/>
  <c r="G41" i="19"/>
  <c r="K41" i="19" s="1"/>
  <c r="C41" i="19"/>
  <c r="AB40" i="19"/>
  <c r="T41" i="19"/>
  <c r="X41" i="19" s="1"/>
  <c r="P41" i="19"/>
  <c r="V41" i="19"/>
  <c r="L14" i="10"/>
  <c r="M14" i="10" s="1"/>
  <c r="AB14" i="10" s="1"/>
  <c r="H19" i="10"/>
  <c r="F18" i="10"/>
  <c r="E19" i="10"/>
  <c r="W41" i="19" l="1"/>
  <c r="Y41" i="19" s="1"/>
  <c r="J41" i="19"/>
  <c r="L41" i="19" s="1"/>
  <c r="W38" i="10"/>
  <c r="Y38" i="10"/>
  <c r="D15" i="10"/>
  <c r="F19" i="10"/>
  <c r="E20" i="10"/>
  <c r="H20" i="10"/>
  <c r="I15" i="10"/>
  <c r="G15" i="10"/>
  <c r="K15" i="10" s="1"/>
  <c r="C15" i="10"/>
  <c r="M41" i="19" l="1"/>
  <c r="D42" i="19"/>
  <c r="Z41" i="19"/>
  <c r="AB41" i="19" s="1"/>
  <c r="Q42" i="19"/>
  <c r="Z38" i="10"/>
  <c r="Q39" i="10"/>
  <c r="V39" i="10" s="1"/>
  <c r="J15" i="10"/>
  <c r="L15" i="10" s="1"/>
  <c r="H21" i="10"/>
  <c r="E21" i="10"/>
  <c r="F20" i="10"/>
  <c r="T42" i="19" l="1"/>
  <c r="X42" i="19" s="1"/>
  <c r="V42" i="19"/>
  <c r="P42" i="19"/>
  <c r="I42" i="19"/>
  <c r="G42" i="19"/>
  <c r="K42" i="19" s="1"/>
  <c r="C42" i="19"/>
  <c r="P39" i="10"/>
  <c r="T39" i="10"/>
  <c r="X39" i="10" s="1"/>
  <c r="M15" i="10"/>
  <c r="AB15" i="10" s="1"/>
  <c r="D16" i="10"/>
  <c r="H22" i="10"/>
  <c r="F21" i="10"/>
  <c r="E22" i="10"/>
  <c r="J42" i="19" l="1"/>
  <c r="L42" i="19" s="1"/>
  <c r="W42" i="19"/>
  <c r="Y42" i="19" s="1"/>
  <c r="F22" i="10"/>
  <c r="E23" i="10"/>
  <c r="H23" i="10"/>
  <c r="I16" i="10"/>
  <c r="C16" i="10"/>
  <c r="G16" i="10"/>
  <c r="K16" i="10" s="1"/>
  <c r="Z42" i="19" l="1"/>
  <c r="Q43" i="19"/>
  <c r="M42" i="19"/>
  <c r="D43" i="19"/>
  <c r="W39" i="10"/>
  <c r="Y39" i="10" s="1"/>
  <c r="H24" i="10"/>
  <c r="J16" i="10"/>
  <c r="L16" i="10" s="1"/>
  <c r="E24" i="10"/>
  <c r="F23" i="10"/>
  <c r="AB42" i="19" l="1"/>
  <c r="I43" i="19"/>
  <c r="G43" i="19"/>
  <c r="K43" i="19" s="1"/>
  <c r="C43" i="19"/>
  <c r="V43" i="19"/>
  <c r="T43" i="19"/>
  <c r="X43" i="19" s="1"/>
  <c r="P43" i="19"/>
  <c r="Q40" i="10"/>
  <c r="V40" i="10" s="1"/>
  <c r="Z39" i="10"/>
  <c r="D17" i="10"/>
  <c r="M16" i="10"/>
  <c r="AB16" i="10" s="1"/>
  <c r="E25" i="10"/>
  <c r="F24" i="10"/>
  <c r="H25" i="10"/>
  <c r="W43" i="19" l="1"/>
  <c r="Y43" i="19" s="1"/>
  <c r="Z43" i="19" s="1"/>
  <c r="J43" i="19"/>
  <c r="L43" i="19" s="1"/>
  <c r="M43" i="19" s="1"/>
  <c r="P40" i="10"/>
  <c r="T40" i="10"/>
  <c r="X40" i="10" s="1"/>
  <c r="H26" i="10"/>
  <c r="E26" i="10"/>
  <c r="F25" i="10"/>
  <c r="G17" i="10"/>
  <c r="K17" i="10" s="1"/>
  <c r="I17" i="10"/>
  <c r="C17" i="10"/>
  <c r="AB43" i="19" l="1"/>
  <c r="E27" i="10"/>
  <c r="F26" i="10"/>
  <c r="J17" i="10"/>
  <c r="L17" i="10"/>
  <c r="H27" i="10"/>
  <c r="W40" i="10" l="1"/>
  <c r="Y40" i="10" s="1"/>
  <c r="H28" i="10"/>
  <c r="D18" i="10"/>
  <c r="M17" i="10"/>
  <c r="AB17" i="10" s="1"/>
  <c r="F27" i="10"/>
  <c r="E28" i="10"/>
  <c r="Z40" i="10" l="1"/>
  <c r="Q41" i="10"/>
  <c r="V41" i="10" s="1"/>
  <c r="F28" i="10"/>
  <c r="E29" i="10"/>
  <c r="C18" i="10"/>
  <c r="I18" i="10"/>
  <c r="G18" i="10"/>
  <c r="K18" i="10" s="1"/>
  <c r="H29" i="10"/>
  <c r="T41" i="10" l="1"/>
  <c r="X41" i="10" s="1"/>
  <c r="P41" i="10"/>
  <c r="H30" i="10"/>
  <c r="F29" i="10"/>
  <c r="E30" i="10"/>
  <c r="J18" i="10"/>
  <c r="L18" i="10" s="1"/>
  <c r="M18" i="10" l="1"/>
  <c r="AB18" i="10" s="1"/>
  <c r="D19" i="10"/>
  <c r="F30" i="10"/>
  <c r="E31" i="10"/>
  <c r="H31" i="10"/>
  <c r="W41" i="10" l="1"/>
  <c r="Y41" i="10" s="1"/>
  <c r="H32" i="10"/>
  <c r="E32" i="10"/>
  <c r="F31" i="10"/>
  <c r="C19" i="10"/>
  <c r="G19" i="10"/>
  <c r="K19" i="10" s="1"/>
  <c r="I19" i="10"/>
  <c r="Q42" i="10" l="1"/>
  <c r="V42" i="10" s="1"/>
  <c r="Z41" i="10"/>
  <c r="E33" i="10"/>
  <c r="F32" i="10"/>
  <c r="J19" i="10"/>
  <c r="L19" i="10" s="1"/>
  <c r="H33" i="10"/>
  <c r="P42" i="10" l="1"/>
  <c r="T42" i="10"/>
  <c r="X42" i="10" s="1"/>
  <c r="D20" i="10"/>
  <c r="M19" i="10"/>
  <c r="AB19" i="10" s="1"/>
  <c r="H34" i="10"/>
  <c r="F33" i="10"/>
  <c r="E34" i="10"/>
  <c r="F34" i="10" l="1"/>
  <c r="E35" i="10"/>
  <c r="H35" i="10"/>
  <c r="C20" i="10"/>
  <c r="I20" i="10"/>
  <c r="G20" i="10"/>
  <c r="K20" i="10" s="1"/>
  <c r="W42" i="10" l="1"/>
  <c r="Y42" i="10" s="1"/>
  <c r="H36" i="10"/>
  <c r="J20" i="10"/>
  <c r="L20" i="10" s="1"/>
  <c r="E36" i="10"/>
  <c r="F35" i="10"/>
  <c r="Q43" i="10" l="1"/>
  <c r="V43" i="10" s="1"/>
  <c r="Z42" i="10"/>
  <c r="H37" i="10"/>
  <c r="M20" i="10"/>
  <c r="AB20" i="10" s="1"/>
  <c r="D21" i="10"/>
  <c r="E37" i="10"/>
  <c r="F36" i="10"/>
  <c r="P43" i="10" l="1"/>
  <c r="T43" i="10"/>
  <c r="X43" i="10" s="1"/>
  <c r="F37" i="10"/>
  <c r="E38" i="10"/>
  <c r="G21" i="10"/>
  <c r="K21" i="10" s="1"/>
  <c r="C21" i="10"/>
  <c r="I21" i="10"/>
  <c r="H38" i="10"/>
  <c r="J21" i="10" l="1"/>
  <c r="L21" i="10"/>
  <c r="H39" i="10"/>
  <c r="F38" i="10"/>
  <c r="E39" i="10"/>
  <c r="W43" i="10" l="1"/>
  <c r="Y43" i="10" s="1"/>
  <c r="Z43" i="10" s="1"/>
  <c r="D22" i="10"/>
  <c r="M21" i="10"/>
  <c r="AB21" i="10" s="1"/>
  <c r="H40" i="10"/>
  <c r="E40" i="10"/>
  <c r="F39" i="10"/>
  <c r="F40" i="10" l="1"/>
  <c r="E41" i="10"/>
  <c r="H41" i="10"/>
  <c r="I22" i="10"/>
  <c r="G22" i="10"/>
  <c r="K22" i="10" s="1"/>
  <c r="C22" i="10"/>
  <c r="H42" i="10" l="1"/>
  <c r="E42" i="10"/>
  <c r="F41" i="10"/>
  <c r="J22" i="10"/>
  <c r="L22" i="10"/>
  <c r="M22" i="10" l="1"/>
  <c r="AB22" i="10" s="1"/>
  <c r="D23" i="10"/>
  <c r="F42" i="10"/>
  <c r="E43" i="10"/>
  <c r="H43" i="10"/>
  <c r="F43" i="10" l="1"/>
  <c r="C23" i="10"/>
  <c r="G23" i="10"/>
  <c r="K23" i="10" s="1"/>
  <c r="I23" i="10"/>
  <c r="J23" i="10" l="1"/>
  <c r="L23" i="10" s="1"/>
  <c r="M23" i="10" l="1"/>
  <c r="AB23" i="10" s="1"/>
  <c r="D24" i="10"/>
  <c r="C24" i="10" l="1"/>
  <c r="G24" i="10"/>
  <c r="K24" i="10" s="1"/>
  <c r="I24" i="10"/>
  <c r="J24" i="10" l="1"/>
  <c r="L24" i="10" s="1"/>
  <c r="D25" i="10" l="1"/>
  <c r="M24" i="10"/>
  <c r="AB24" i="10" s="1"/>
  <c r="C25" i="10" l="1"/>
  <c r="I25" i="10"/>
  <c r="G25" i="10"/>
  <c r="K25" i="10" s="1"/>
  <c r="J25" i="10" l="1"/>
  <c r="L25" i="10" s="1"/>
  <c r="D26" i="10" l="1"/>
  <c r="M25" i="10"/>
  <c r="AB25" i="10" s="1"/>
  <c r="C26" i="10" l="1"/>
  <c r="I26" i="10"/>
  <c r="G26" i="10"/>
  <c r="K26" i="10" s="1"/>
  <c r="J26" i="10" l="1"/>
  <c r="L26" i="10" s="1"/>
  <c r="D27" i="10" l="1"/>
  <c r="M26" i="10"/>
  <c r="AB26" i="10" s="1"/>
  <c r="I27" i="10" l="1"/>
  <c r="C27" i="10"/>
  <c r="G27" i="10"/>
  <c r="K27" i="10" s="1"/>
  <c r="J27" i="10" l="1"/>
  <c r="L27" i="10" s="1"/>
  <c r="D28" i="10" l="1"/>
  <c r="M27" i="10"/>
  <c r="AB27" i="10" s="1"/>
  <c r="C28" i="10" l="1"/>
  <c r="G28" i="10"/>
  <c r="K28" i="10" s="1"/>
  <c r="I28" i="10"/>
  <c r="J28" i="10" l="1"/>
  <c r="L28" i="10" s="1"/>
  <c r="M28" i="10" l="1"/>
  <c r="AB28" i="10" s="1"/>
  <c r="D29" i="10"/>
  <c r="C29" i="10" l="1"/>
  <c r="G29" i="10"/>
  <c r="K29" i="10" s="1"/>
  <c r="I29" i="10"/>
  <c r="J29" i="10" l="1"/>
  <c r="L29" i="10" s="1"/>
  <c r="M29" i="10" l="1"/>
  <c r="AB29" i="10" s="1"/>
  <c r="D30" i="10"/>
  <c r="C30" i="10" l="1"/>
  <c r="G30" i="10"/>
  <c r="K30" i="10" s="1"/>
  <c r="I30" i="10"/>
  <c r="J30" i="10" l="1"/>
  <c r="L30" i="10"/>
  <c r="D31" i="10" l="1"/>
  <c r="M30" i="10"/>
  <c r="AB30" i="10" s="1"/>
  <c r="C31" i="10" l="1"/>
  <c r="I31" i="10"/>
  <c r="G31" i="10"/>
  <c r="K31" i="10" s="1"/>
  <c r="J31" i="10" l="1"/>
  <c r="L31" i="10" s="1"/>
  <c r="D32" i="10" l="1"/>
  <c r="M31" i="10"/>
  <c r="AB31" i="10" s="1"/>
  <c r="C32" i="10" l="1"/>
  <c r="I32" i="10"/>
  <c r="G32" i="10"/>
  <c r="K32" i="10" s="1"/>
  <c r="J32" i="10" l="1"/>
  <c r="L32" i="10" s="1"/>
  <c r="D33" i="10" l="1"/>
  <c r="M32" i="10"/>
  <c r="AB32" i="10" s="1"/>
  <c r="C33" i="10" l="1"/>
  <c r="I33" i="10"/>
  <c r="G33" i="10"/>
  <c r="K33" i="10" s="1"/>
  <c r="J33" i="10" l="1"/>
  <c r="L33" i="10" s="1"/>
  <c r="D34" i="10" l="1"/>
  <c r="M33" i="10"/>
  <c r="AB33" i="10" s="1"/>
  <c r="C34" i="10" l="1"/>
  <c r="I34" i="10"/>
  <c r="G34" i="10"/>
  <c r="K34" i="10" s="1"/>
  <c r="J34" i="10" l="1"/>
  <c r="L34" i="10"/>
  <c r="M34" i="10" l="1"/>
  <c r="AB34" i="10" s="1"/>
  <c r="D35" i="10"/>
  <c r="I35" i="10" l="1"/>
  <c r="G35" i="10"/>
  <c r="K35" i="10" s="1"/>
  <c r="C35" i="10"/>
  <c r="J35" i="10" l="1"/>
  <c r="L35" i="10" s="1"/>
  <c r="M35" i="10" l="1"/>
  <c r="AB35" i="10" s="1"/>
  <c r="D36" i="10"/>
  <c r="I36" i="10" l="1"/>
  <c r="C36" i="10"/>
  <c r="G36" i="10"/>
  <c r="K36" i="10" s="1"/>
  <c r="J36" i="10" l="1"/>
  <c r="L36" i="10" s="1"/>
  <c r="M36" i="10" l="1"/>
  <c r="AB36" i="10" s="1"/>
  <c r="D37" i="10"/>
  <c r="G37" i="10" l="1"/>
  <c r="K37" i="10" s="1"/>
  <c r="I37" i="10"/>
  <c r="C37" i="10"/>
  <c r="J37" i="10" l="1"/>
  <c r="L37" i="10"/>
  <c r="M37" i="10" l="1"/>
  <c r="AB37" i="10" s="1"/>
  <c r="D38" i="10"/>
  <c r="I38" i="10" l="1"/>
  <c r="G38" i="10"/>
  <c r="K38" i="10" s="1"/>
  <c r="C38" i="10"/>
  <c r="J38" i="10" l="1"/>
  <c r="L38" i="10" s="1"/>
  <c r="D39" i="10" l="1"/>
  <c r="M38" i="10"/>
  <c r="AB38" i="10" s="1"/>
  <c r="C39" i="10" l="1"/>
  <c r="I39" i="10"/>
  <c r="G39" i="10"/>
  <c r="K39" i="10" s="1"/>
  <c r="J39" i="10" l="1"/>
  <c r="L39" i="10" s="1"/>
  <c r="M39" i="10" l="1"/>
  <c r="AB39" i="10" s="1"/>
  <c r="D40" i="10"/>
  <c r="I40" i="10" l="1"/>
  <c r="G40" i="10"/>
  <c r="K40" i="10" s="1"/>
  <c r="C40" i="10"/>
  <c r="J40" i="10" l="1"/>
  <c r="L40" i="10" s="1"/>
  <c r="M40" i="10" l="1"/>
  <c r="AB40" i="10" s="1"/>
  <c r="D41" i="10"/>
  <c r="C41" i="10" l="1"/>
  <c r="G41" i="10"/>
  <c r="K41" i="10" s="1"/>
  <c r="I41" i="10"/>
  <c r="J41" i="10" l="1"/>
  <c r="L41" i="10" s="1"/>
  <c r="D42" i="10" l="1"/>
  <c r="M41" i="10"/>
  <c r="AB41" i="10" s="1"/>
  <c r="G42" i="10" l="1"/>
  <c r="K42" i="10" s="1"/>
  <c r="C42" i="10"/>
  <c r="I42" i="10"/>
  <c r="J42" i="10" l="1"/>
  <c r="L42" i="10"/>
  <c r="D43" i="10" l="1"/>
  <c r="M42" i="10"/>
  <c r="AB42" i="10" s="1"/>
  <c r="C43" i="10" l="1"/>
  <c r="I43" i="10"/>
  <c r="G43" i="10"/>
  <c r="K43" i="10" s="1"/>
  <c r="J43" i="10" l="1"/>
  <c r="L43" i="10"/>
  <c r="M43" i="10" s="1"/>
  <c r="AB43" i="10" s="1"/>
</calcChain>
</file>

<file path=xl/sharedStrings.xml><?xml version="1.0" encoding="utf-8"?>
<sst xmlns="http://schemas.openxmlformats.org/spreadsheetml/2006/main" count="88" uniqueCount="33">
  <si>
    <t>Hallinnointi</t>
  </si>
  <si>
    <t>Vuosi</t>
  </si>
  <si>
    <t>Osingon kasvu</t>
  </si>
  <si>
    <t>Kokonaistuotto</t>
  </si>
  <si>
    <t>lkm</t>
  </si>
  <si>
    <t>hinta</t>
  </si>
  <si>
    <t>Arvon nousu</t>
  </si>
  <si>
    <t>Osinkotuotto alussa</t>
  </si>
  <si>
    <t>arvo alussa</t>
  </si>
  <si>
    <t>arvo ennen osinkojen uud. Sij.</t>
  </si>
  <si>
    <t>arvo lopussa</t>
  </si>
  <si>
    <t>ostetut osakkeet</t>
  </si>
  <si>
    <t>Uudelleen sijoitus</t>
  </si>
  <si>
    <t>* Kyllä, Ei</t>
  </si>
  <si>
    <t>kyllä</t>
  </si>
  <si>
    <t>osinko/ osake</t>
  </si>
  <si>
    <t>Välityspalkkio</t>
  </si>
  <si>
    <t>välitys- palkkio</t>
  </si>
  <si>
    <t>hallinnointi- palkkio</t>
  </si>
  <si>
    <t>Osakkeiden lkm</t>
  </si>
  <si>
    <t>Alkupääoma</t>
  </si>
  <si>
    <t>Henkilökohtainen</t>
  </si>
  <si>
    <t>Yrityksen kautta</t>
  </si>
  <si>
    <t>Tuotto-osuuksien vero</t>
  </si>
  <si>
    <t>Osinkotuotto</t>
  </si>
  <si>
    <t>=100*0,035*(0,035+1,075)^(4-1)</t>
  </si>
  <si>
    <t>*ETF 75 %, Osakkeet 25 %</t>
  </si>
  <si>
    <t>Tarkistus (veroton)</t>
  </si>
  <si>
    <t>hinta
lopussa</t>
  </si>
  <si>
    <t>arvo ennen osinkojen uud. sij.</t>
  </si>
  <si>
    <t>osinkotuotto ver. jälk.</t>
  </si>
  <si>
    <t>osinko/
osake</t>
  </si>
  <si>
    <t>yritys vs hlö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</si>
</sst>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000"/>
    <numFmt numFmtId="167" formatCode="_-* #,##0\ _€_-;\-* #,##0\ _€_-;_-* &quot;-&quot;??\ _€_-;_-@_-"/>
  </numFmts>
  <fonts count="4" x14ac:knownFonts="1">
    <font>
      <sz val="10"/>
      <color theme="1"/>
      <name val="Constantia"/>
      <family val="2"/>
    </font>
    <font>
      <sz val="10"/>
      <color theme="1"/>
      <name val="Constantia"/>
      <family val="2"/>
    </font>
    <font>
      <b/>
      <u/>
      <sz val="10"/>
      <color theme="1"/>
      <name val="Constantia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top" wrapText="1"/>
    </xf>
    <xf numFmtId="167" fontId="0" fillId="0" borderId="0" xfId="0" applyNumberFormat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quotePrefix="1" applyBorder="1"/>
    <xf numFmtId="0" fontId="0" fillId="0" borderId="5" xfId="0" applyBorder="1"/>
    <xf numFmtId="0" fontId="0" fillId="0" borderId="4" xfId="0" applyBorder="1"/>
    <xf numFmtId="2" fontId="3" fillId="0" borderId="0" xfId="0" applyNumberFormat="1" applyFont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" xfId="0" applyFont="1" applyBorder="1"/>
    <xf numFmtId="10" fontId="0" fillId="0" borderId="0" xfId="0" applyNumberFormat="1"/>
    <xf numFmtId="10" fontId="0" fillId="0" borderId="0" xfId="1" applyNumberFormat="1" applyFont="1" applyBorder="1"/>
    <xf numFmtId="167" fontId="0" fillId="0" borderId="0" xfId="2" applyNumberFormat="1" applyFont="1" applyBorder="1"/>
    <xf numFmtId="164" fontId="0" fillId="0" borderId="0" xfId="0" applyNumberFormat="1"/>
    <xf numFmtId="167" fontId="0" fillId="0" borderId="4" xfId="2" applyNumberFormat="1" applyFont="1" applyBorder="1"/>
    <xf numFmtId="164" fontId="0" fillId="0" borderId="0" xfId="2" applyFont="1" applyBorder="1"/>
    <xf numFmtId="167" fontId="0" fillId="0" borderId="5" xfId="2" applyNumberFormat="1" applyFont="1" applyBorder="1"/>
    <xf numFmtId="167" fontId="0" fillId="2" borderId="4" xfId="2" applyNumberFormat="1" applyFont="1" applyFill="1" applyBorder="1"/>
    <xf numFmtId="167" fontId="0" fillId="2" borderId="0" xfId="2" applyNumberFormat="1" applyFont="1" applyFill="1" applyBorder="1"/>
    <xf numFmtId="164" fontId="0" fillId="2" borderId="0" xfId="2" applyFont="1" applyFill="1" applyBorder="1"/>
    <xf numFmtId="167" fontId="0" fillId="2" borderId="5" xfId="2" applyNumberFormat="1" applyFont="1" applyFill="1" applyBorder="1"/>
    <xf numFmtId="167" fontId="0" fillId="2" borderId="6" xfId="2" applyNumberFormat="1" applyFont="1" applyFill="1" applyBorder="1"/>
    <xf numFmtId="167" fontId="0" fillId="2" borderId="7" xfId="2" applyNumberFormat="1" applyFont="1" applyFill="1" applyBorder="1"/>
    <xf numFmtId="164" fontId="0" fillId="2" borderId="7" xfId="2" applyFont="1" applyFill="1" applyBorder="1"/>
    <xf numFmtId="167" fontId="0" fillId="2" borderId="8" xfId="2" applyNumberFormat="1" applyFont="1" applyFill="1" applyBorder="1"/>
    <xf numFmtId="167" fontId="0" fillId="2" borderId="0" xfId="0" applyNumberFormat="1" applyFill="1"/>
    <xf numFmtId="0" fontId="0" fillId="0" borderId="9" xfId="0" applyBorder="1" applyAlignment="1">
      <alignment vertical="top" wrapText="1"/>
    </xf>
    <xf numFmtId="2" fontId="0" fillId="0" borderId="10" xfId="0" applyNumberFormat="1" applyBorder="1" applyAlignment="1">
      <alignment vertical="top" wrapText="1"/>
    </xf>
    <xf numFmtId="2" fontId="0" fillId="0" borderId="11" xfId="0" applyNumberFormat="1" applyBorder="1" applyAlignment="1">
      <alignment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B57"/>
  <sheetViews>
    <sheetView tabSelected="1" zoomScale="85" zoomScaleNormal="85" workbookViewId="0">
      <selection activeCell="D2" sqref="D2"/>
    </sheetView>
  </sheetViews>
  <sheetFormatPr defaultRowHeight="12.75" x14ac:dyDescent="0.2"/>
  <cols>
    <col min="1" max="1" width="2.5703125" customWidth="1"/>
    <col min="2" max="2" width="11.5703125" customWidth="1"/>
    <col min="3" max="3" width="10.42578125" customWidth="1"/>
    <col min="4" max="4" width="10.42578125" bestFit="1" customWidth="1"/>
    <col min="5" max="5" width="6.140625" customWidth="1"/>
    <col min="6" max="6" width="8.42578125" bestFit="1" customWidth="1"/>
    <col min="7" max="7" width="16.140625" customWidth="1"/>
    <col min="8" max="8" width="7.140625" customWidth="1"/>
    <col min="9" max="9" width="12.140625" customWidth="1"/>
    <col min="10" max="10" width="8" customWidth="1"/>
    <col min="11" max="11" width="10" customWidth="1"/>
    <col min="12" max="12" width="11.42578125" customWidth="1"/>
    <col min="13" max="13" width="10.7109375" bestFit="1" customWidth="1"/>
    <col min="14" max="14" width="3.140625" customWidth="1"/>
    <col min="15" max="15" width="11.5703125" customWidth="1"/>
    <col min="16" max="16" width="11.140625" customWidth="1"/>
    <col min="17" max="17" width="10.140625" customWidth="1"/>
    <col min="18" max="18" width="5.7109375" customWidth="1"/>
    <col min="19" max="19" width="8.42578125" bestFit="1" customWidth="1"/>
    <col min="20" max="20" width="10.85546875" customWidth="1"/>
    <col min="21" max="21" width="7.5703125" bestFit="1" customWidth="1"/>
    <col min="22" max="22" width="11.5703125" bestFit="1" customWidth="1"/>
    <col min="23" max="23" width="10.85546875" customWidth="1"/>
    <col min="24" max="24" width="11" customWidth="1"/>
    <col min="25" max="25" width="8.140625" customWidth="1"/>
    <col min="26" max="26" width="10.85546875" bestFit="1" customWidth="1"/>
    <col min="28" max="28" width="9.7109375" bestFit="1" customWidth="1"/>
  </cols>
  <sheetData>
    <row r="1" spans="2:28" ht="6.75" customHeight="1" x14ac:dyDescent="0.2">
      <c r="H1" s="7"/>
      <c r="I1" s="7"/>
      <c r="J1" s="7"/>
      <c r="K1" s="7"/>
      <c r="L1" s="8"/>
    </row>
    <row r="2" spans="2:28" x14ac:dyDescent="0.2">
      <c r="B2" s="20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O2" s="20" t="s">
        <v>22</v>
      </c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2:28" x14ac:dyDescent="0.2">
      <c r="B3" s="11" t="s">
        <v>0</v>
      </c>
      <c r="D3" s="21">
        <v>0</v>
      </c>
      <c r="M3" s="10"/>
      <c r="O3" s="11" t="str">
        <f t="shared" ref="O3:O11" si="0">B3</f>
        <v>Hallinnointi</v>
      </c>
      <c r="Q3" s="21">
        <f>D3</f>
        <v>0</v>
      </c>
      <c r="Z3" s="10"/>
    </row>
    <row r="4" spans="2:28" x14ac:dyDescent="0.2">
      <c r="B4" s="11" t="s">
        <v>2</v>
      </c>
      <c r="D4" s="21">
        <v>0.02</v>
      </c>
      <c r="M4" s="10"/>
      <c r="O4" s="11" t="str">
        <f t="shared" si="0"/>
        <v>Osingon kasvu</v>
      </c>
      <c r="Q4" s="21">
        <f>D4</f>
        <v>0.02</v>
      </c>
      <c r="Z4" s="10"/>
    </row>
    <row r="5" spans="2:28" x14ac:dyDescent="0.2">
      <c r="B5" s="11" t="s">
        <v>6</v>
      </c>
      <c r="D5" s="21">
        <v>0.02</v>
      </c>
      <c r="M5" s="10"/>
      <c r="O5" s="11" t="str">
        <f t="shared" si="0"/>
        <v>Arvon nousu</v>
      </c>
      <c r="Q5" s="21">
        <f>D5</f>
        <v>0.02</v>
      </c>
      <c r="Z5" s="10"/>
    </row>
    <row r="6" spans="2:28" x14ac:dyDescent="0.2">
      <c r="B6" s="11" t="s">
        <v>7</v>
      </c>
      <c r="D6" s="22">
        <v>5.5E-2</v>
      </c>
      <c r="M6" s="10"/>
      <c r="O6" s="11" t="str">
        <f t="shared" si="0"/>
        <v>Osinkotuotto alussa</v>
      </c>
      <c r="Q6" s="21">
        <f>D6</f>
        <v>5.5E-2</v>
      </c>
      <c r="Z6" s="10"/>
    </row>
    <row r="7" spans="2:28" x14ac:dyDescent="0.2">
      <c r="B7" s="11" t="s">
        <v>23</v>
      </c>
      <c r="D7" s="21">
        <f>0.75 * 30 % + 0.25 * (1-15%)*30%</f>
        <v>0.28874999999999995</v>
      </c>
      <c r="E7" t="s">
        <v>26</v>
      </c>
      <c r="M7" s="10"/>
      <c r="O7" s="11" t="str">
        <f t="shared" si="0"/>
        <v>Tuotto-osuuksien vero</v>
      </c>
      <c r="Q7" s="21">
        <v>0.2</v>
      </c>
      <c r="Z7" s="10"/>
    </row>
    <row r="8" spans="2:28" x14ac:dyDescent="0.2">
      <c r="B8" s="11" t="s">
        <v>16</v>
      </c>
      <c r="D8" s="21">
        <v>5.0000000000000001E-3</v>
      </c>
      <c r="M8" s="10"/>
      <c r="O8" s="11" t="str">
        <f t="shared" si="0"/>
        <v>Välityspalkkio</v>
      </c>
      <c r="Q8" s="21">
        <v>5.0000000000000001E-3</v>
      </c>
      <c r="Z8" s="10"/>
    </row>
    <row r="9" spans="2:28" x14ac:dyDescent="0.2">
      <c r="B9" s="11" t="s">
        <v>12</v>
      </c>
      <c r="D9" s="21" t="s">
        <v>14</v>
      </c>
      <c r="E9" t="s">
        <v>13</v>
      </c>
      <c r="M9" s="10"/>
      <c r="O9" s="11" t="str">
        <f t="shared" si="0"/>
        <v>Uudelleen sijoitus</v>
      </c>
      <c r="Q9" s="21" t="s">
        <v>14</v>
      </c>
      <c r="R9" t="s">
        <v>13</v>
      </c>
      <c r="Z9" s="10"/>
    </row>
    <row r="10" spans="2:28" x14ac:dyDescent="0.2">
      <c r="B10" s="11" t="s">
        <v>3</v>
      </c>
      <c r="D10" s="21">
        <f>D6+D5</f>
        <v>7.4999999999999997E-2</v>
      </c>
      <c r="M10" s="10"/>
      <c r="O10" s="11" t="str">
        <f t="shared" si="0"/>
        <v>Kokonaistuotto</v>
      </c>
      <c r="Q10" s="21">
        <f>Q5+Q6</f>
        <v>7.4999999999999997E-2</v>
      </c>
      <c r="Z10" s="10"/>
    </row>
    <row r="11" spans="2:28" x14ac:dyDescent="0.2">
      <c r="B11" s="11" t="s">
        <v>20</v>
      </c>
      <c r="D11" s="23">
        <v>50000</v>
      </c>
      <c r="H11" s="24"/>
      <c r="M11" s="10"/>
      <c r="O11" s="11" t="str">
        <f t="shared" si="0"/>
        <v>Alkupääoma</v>
      </c>
      <c r="Q11" s="5">
        <f>D11</f>
        <v>50000</v>
      </c>
      <c r="Z11" s="10"/>
    </row>
    <row r="12" spans="2:28" x14ac:dyDescent="0.2">
      <c r="B12" s="11"/>
      <c r="M12" s="10"/>
      <c r="O12" s="11"/>
      <c r="Z12" s="10"/>
    </row>
    <row r="13" spans="2:28" s="4" customFormat="1" ht="26.85" customHeight="1" x14ac:dyDescent="0.2">
      <c r="B13" s="37"/>
      <c r="C13" s="38" t="s">
        <v>8</v>
      </c>
      <c r="D13" s="38" t="s">
        <v>4</v>
      </c>
      <c r="E13" s="38" t="s">
        <v>5</v>
      </c>
      <c r="F13" s="38" t="s">
        <v>28</v>
      </c>
      <c r="G13" s="38" t="s">
        <v>29</v>
      </c>
      <c r="H13" s="38" t="s">
        <v>15</v>
      </c>
      <c r="I13" s="38" t="s">
        <v>30</v>
      </c>
      <c r="J13" s="38" t="s">
        <v>17</v>
      </c>
      <c r="K13" s="38" t="s">
        <v>18</v>
      </c>
      <c r="L13" s="38" t="s">
        <v>11</v>
      </c>
      <c r="M13" s="39" t="s">
        <v>10</v>
      </c>
      <c r="O13" s="37"/>
      <c r="P13" s="38" t="s">
        <v>8</v>
      </c>
      <c r="Q13" s="38" t="s">
        <v>4</v>
      </c>
      <c r="R13" s="38" t="s">
        <v>5</v>
      </c>
      <c r="S13" s="38" t="s">
        <v>28</v>
      </c>
      <c r="T13" s="38" t="s">
        <v>9</v>
      </c>
      <c r="U13" s="38" t="s">
        <v>31</v>
      </c>
      <c r="V13" s="38" t="s">
        <v>30</v>
      </c>
      <c r="W13" s="38" t="s">
        <v>17</v>
      </c>
      <c r="X13" s="38" t="s">
        <v>18</v>
      </c>
      <c r="Y13" s="38" t="s">
        <v>11</v>
      </c>
      <c r="Z13" s="39" t="s">
        <v>10</v>
      </c>
      <c r="AB13" s="4" t="s">
        <v>32</v>
      </c>
    </row>
    <row r="14" spans="2:28" x14ac:dyDescent="0.2">
      <c r="B14" s="25">
        <v>1</v>
      </c>
      <c r="C14" s="23">
        <f>D11</f>
        <v>50000</v>
      </c>
      <c r="D14" s="23">
        <f>C14/E14</f>
        <v>2500</v>
      </c>
      <c r="E14" s="23">
        <v>20</v>
      </c>
      <c r="F14" s="26">
        <f t="shared" ref="F14:F43" si="1">$D$5*E14+E14</f>
        <v>20.399999999999999</v>
      </c>
      <c r="G14" s="23">
        <f t="shared" ref="G14:G43" si="2">D14*F14</f>
        <v>51000</v>
      </c>
      <c r="H14" s="26">
        <f>E14*$D$6*(1-$D$7)</f>
        <v>0.78237500000000015</v>
      </c>
      <c r="I14" s="23">
        <f t="shared" ref="I14:I43" si="3">D14*H14</f>
        <v>1955.9375000000005</v>
      </c>
      <c r="J14" s="23">
        <f t="shared" ref="J14:J43" si="4">I14*($D$8)</f>
        <v>9.7796875000000032</v>
      </c>
      <c r="K14" s="23">
        <f t="shared" ref="K14:K43" si="5">G14*$D$3</f>
        <v>0</v>
      </c>
      <c r="L14" s="23">
        <f t="shared" ref="L14:L43" si="6">IF($D$9="Kyllä",(I14-J14-K14)/F14,0)</f>
        <v>95.399892769607874</v>
      </c>
      <c r="M14" s="27">
        <f t="shared" ref="M14:M43" si="7">(D14+L14)*F14</f>
        <v>52946.157812500001</v>
      </c>
      <c r="O14" s="25">
        <v>1</v>
      </c>
      <c r="P14" s="23">
        <f>Q11</f>
        <v>50000</v>
      </c>
      <c r="Q14" s="23">
        <f>P14/R14</f>
        <v>2500</v>
      </c>
      <c r="R14" s="23">
        <v>20</v>
      </c>
      <c r="S14" s="26">
        <f t="shared" ref="S14:S43" si="8">$Q$5*R14+R14</f>
        <v>20.399999999999999</v>
      </c>
      <c r="T14" s="23">
        <f t="shared" ref="T14:T43" si="9">Q14*S14</f>
        <v>51000</v>
      </c>
      <c r="U14" s="26">
        <f>R14*$Q$6*(1-$Q$7)</f>
        <v>0.88000000000000012</v>
      </c>
      <c r="V14" s="23">
        <f t="shared" ref="V14:V43" si="10">Q14*U14</f>
        <v>2200.0000000000005</v>
      </c>
      <c r="W14" s="23">
        <f t="shared" ref="W14:W43" si="11">V14*($Q$8)</f>
        <v>11.000000000000002</v>
      </c>
      <c r="X14" s="23">
        <f t="shared" ref="X14:X43" si="12">T14*$Q$3</f>
        <v>0</v>
      </c>
      <c r="Y14" s="23">
        <f t="shared" ref="Y14:Y43" si="13">IF($Q$9="Kyllä",(V14-W14-X14)/S14,0)</f>
        <v>107.30392156862749</v>
      </c>
      <c r="Z14" s="27">
        <f t="shared" ref="Z14:Z43" si="14">(Q14+Y14)*S14</f>
        <v>53189</v>
      </c>
      <c r="AB14" s="5">
        <f>Z14-M14</f>
        <v>242.84218749999854</v>
      </c>
    </row>
    <row r="15" spans="2:28" x14ac:dyDescent="0.2">
      <c r="B15" s="25">
        <v>2</v>
      </c>
      <c r="C15" s="23">
        <f t="shared" ref="C15:C43" si="15">D15*E15</f>
        <v>52946.157812500001</v>
      </c>
      <c r="D15" s="23">
        <f t="shared" ref="D15:D43" si="16">D14+L14</f>
        <v>2595.399892769608</v>
      </c>
      <c r="E15" s="23">
        <f t="shared" ref="E15:E43" si="17">E14*(1+$D$5)</f>
        <v>20.399999999999999</v>
      </c>
      <c r="F15" s="26">
        <f t="shared" si="1"/>
        <v>20.808</v>
      </c>
      <c r="G15" s="23">
        <f t="shared" si="2"/>
        <v>54005.08096875</v>
      </c>
      <c r="H15" s="26">
        <f t="shared" ref="H15:H43" si="18">H14*(1+$D$4)</f>
        <v>0.79802250000000019</v>
      </c>
      <c r="I15" s="23">
        <f t="shared" si="3"/>
        <v>2071.1875109277348</v>
      </c>
      <c r="J15" s="23">
        <f t="shared" si="4"/>
        <v>10.355937554638674</v>
      </c>
      <c r="K15" s="23">
        <f t="shared" si="5"/>
        <v>0</v>
      </c>
      <c r="L15" s="23">
        <f t="shared" si="6"/>
        <v>99.040348585788934</v>
      </c>
      <c r="M15" s="27">
        <f t="shared" si="7"/>
        <v>56065.9125421231</v>
      </c>
      <c r="O15" s="25">
        <v>2</v>
      </c>
      <c r="P15" s="23">
        <f t="shared" ref="P15:P43" si="19">Q15*R15</f>
        <v>53189</v>
      </c>
      <c r="Q15" s="23">
        <f t="shared" ref="Q15:Q43" si="20">Q14+Y14</f>
        <v>2607.3039215686276</v>
      </c>
      <c r="R15" s="23">
        <f>R14*(1+$Q$5)</f>
        <v>20.399999999999999</v>
      </c>
      <c r="S15" s="26">
        <f t="shared" si="8"/>
        <v>20.808</v>
      </c>
      <c r="T15" s="23">
        <f t="shared" si="9"/>
        <v>54252.780000000006</v>
      </c>
      <c r="U15" s="26">
        <f>U14*(1+$Q$4)</f>
        <v>0.89760000000000018</v>
      </c>
      <c r="V15" s="23">
        <f t="shared" si="10"/>
        <v>2340.3160000000007</v>
      </c>
      <c r="W15" s="23">
        <f t="shared" si="11"/>
        <v>11.701580000000003</v>
      </c>
      <c r="X15" s="23">
        <f t="shared" si="12"/>
        <v>0</v>
      </c>
      <c r="Y15" s="23">
        <f t="shared" si="13"/>
        <v>111.90957420222995</v>
      </c>
      <c r="Z15" s="27">
        <f t="shared" si="14"/>
        <v>56581.394420000004</v>
      </c>
      <c r="AB15" s="5">
        <f t="shared" ref="AB15:AB43" si="21">Z15-M15</f>
        <v>515.48187787690404</v>
      </c>
    </row>
    <row r="16" spans="2:28" x14ac:dyDescent="0.2">
      <c r="B16" s="25">
        <v>3</v>
      </c>
      <c r="C16" s="23">
        <f t="shared" si="15"/>
        <v>56065.9125421231</v>
      </c>
      <c r="D16" s="23">
        <f t="shared" si="16"/>
        <v>2694.4402413553971</v>
      </c>
      <c r="E16" s="23">
        <f t="shared" si="17"/>
        <v>20.808</v>
      </c>
      <c r="F16" s="26">
        <f t="shared" si="1"/>
        <v>21.224160000000001</v>
      </c>
      <c r="G16" s="23">
        <f t="shared" si="2"/>
        <v>57187.230792965565</v>
      </c>
      <c r="H16" s="26">
        <f t="shared" si="18"/>
        <v>0.8139829500000002</v>
      </c>
      <c r="I16" s="23">
        <f t="shared" si="3"/>
        <v>2193.2284162571787</v>
      </c>
      <c r="J16" s="23">
        <f t="shared" si="4"/>
        <v>10.966142081285893</v>
      </c>
      <c r="K16" s="23">
        <f t="shared" si="5"/>
        <v>0</v>
      </c>
      <c r="L16" s="23">
        <f t="shared" si="6"/>
        <v>102.81972403976849</v>
      </c>
      <c r="M16" s="27">
        <f t="shared" si="7"/>
        <v>59369.493067141462</v>
      </c>
      <c r="O16" s="25">
        <v>3</v>
      </c>
      <c r="P16" s="23">
        <f t="shared" si="19"/>
        <v>56581.394420000004</v>
      </c>
      <c r="Q16" s="23">
        <f t="shared" si="20"/>
        <v>2719.2134957708577</v>
      </c>
      <c r="R16" s="23">
        <f t="shared" ref="R16:R43" si="22">R15*(1+$Q$5)</f>
        <v>20.808</v>
      </c>
      <c r="S16" s="26">
        <f t="shared" si="8"/>
        <v>21.224160000000001</v>
      </c>
      <c r="T16" s="23">
        <f t="shared" si="9"/>
        <v>57713.02230840001</v>
      </c>
      <c r="U16" s="26">
        <f t="shared" ref="U16:U43" si="23">U15*(1+$Q$4)</f>
        <v>0.91555200000000014</v>
      </c>
      <c r="V16" s="23">
        <f t="shared" si="10"/>
        <v>2489.5813544800008</v>
      </c>
      <c r="W16" s="23">
        <f t="shared" si="11"/>
        <v>12.447906772400003</v>
      </c>
      <c r="X16" s="23">
        <f t="shared" si="12"/>
        <v>0</v>
      </c>
      <c r="Y16" s="23">
        <f t="shared" si="13"/>
        <v>116.71290867141977</v>
      </c>
      <c r="Z16" s="27">
        <f t="shared" si="14"/>
        <v>60190.155756107612</v>
      </c>
      <c r="AB16" s="5">
        <f t="shared" si="21"/>
        <v>820.66268896614929</v>
      </c>
    </row>
    <row r="17" spans="2:28" x14ac:dyDescent="0.2">
      <c r="B17" s="25">
        <v>4</v>
      </c>
      <c r="C17" s="23">
        <f t="shared" si="15"/>
        <v>59369.493067141462</v>
      </c>
      <c r="D17" s="23">
        <f t="shared" si="16"/>
        <v>2797.2599653951656</v>
      </c>
      <c r="E17" s="23">
        <f t="shared" si="17"/>
        <v>21.224160000000001</v>
      </c>
      <c r="F17" s="26">
        <f t="shared" si="1"/>
        <v>21.648643200000002</v>
      </c>
      <c r="G17" s="23">
        <f t="shared" si="2"/>
        <v>60556.882928484294</v>
      </c>
      <c r="H17" s="26">
        <f t="shared" si="18"/>
        <v>0.83026260900000026</v>
      </c>
      <c r="I17" s="23">
        <f t="shared" si="3"/>
        <v>2322.4603569202409</v>
      </c>
      <c r="J17" s="23">
        <f t="shared" si="4"/>
        <v>11.612301784601204</v>
      </c>
      <c r="K17" s="23">
        <f t="shared" si="5"/>
        <v>0</v>
      </c>
      <c r="L17" s="23">
        <f t="shared" si="6"/>
        <v>106.74332029896634</v>
      </c>
      <c r="M17" s="27">
        <f t="shared" si="7"/>
        <v>62867.730983619935</v>
      </c>
      <c r="O17" s="25">
        <v>4</v>
      </c>
      <c r="P17" s="23">
        <f t="shared" si="19"/>
        <v>60190.155756107612</v>
      </c>
      <c r="Q17" s="23">
        <f t="shared" si="20"/>
        <v>2835.9264044422775</v>
      </c>
      <c r="R17" s="23">
        <f t="shared" si="22"/>
        <v>21.224160000000001</v>
      </c>
      <c r="S17" s="26">
        <f t="shared" si="8"/>
        <v>21.648643200000002</v>
      </c>
      <c r="T17" s="23">
        <f t="shared" si="9"/>
        <v>61393.95887122977</v>
      </c>
      <c r="U17" s="26">
        <f t="shared" si="23"/>
        <v>0.9338630400000002</v>
      </c>
      <c r="V17" s="23">
        <f t="shared" si="10"/>
        <v>2648.3668532687352</v>
      </c>
      <c r="W17" s="23">
        <f t="shared" si="11"/>
        <v>13.241834266343677</v>
      </c>
      <c r="X17" s="23">
        <f t="shared" si="12"/>
        <v>0</v>
      </c>
      <c r="Y17" s="23">
        <f t="shared" si="13"/>
        <v>121.72240979066953</v>
      </c>
      <c r="Z17" s="27">
        <f t="shared" si="14"/>
        <v>64029.083890232163</v>
      </c>
      <c r="AB17" s="5">
        <f t="shared" si="21"/>
        <v>1161.3529066122283</v>
      </c>
    </row>
    <row r="18" spans="2:28" s="6" customFormat="1" x14ac:dyDescent="0.2">
      <c r="B18" s="28">
        <v>5</v>
      </c>
      <c r="C18" s="29">
        <f t="shared" si="15"/>
        <v>62867.730983619935</v>
      </c>
      <c r="D18" s="29">
        <f t="shared" si="16"/>
        <v>2904.003285694132</v>
      </c>
      <c r="E18" s="29">
        <f t="shared" si="17"/>
        <v>21.648643200000002</v>
      </c>
      <c r="F18" s="30">
        <f t="shared" si="1"/>
        <v>22.081616064000002</v>
      </c>
      <c r="G18" s="29">
        <f t="shared" si="2"/>
        <v>64125.085603292333</v>
      </c>
      <c r="H18" s="30">
        <f t="shared" si="18"/>
        <v>0.84686786118000024</v>
      </c>
      <c r="I18" s="29">
        <f t="shared" si="3"/>
        <v>2459.3070514154829</v>
      </c>
      <c r="J18" s="29">
        <f t="shared" si="4"/>
        <v>12.296535257077414</v>
      </c>
      <c r="K18" s="29">
        <f t="shared" si="5"/>
        <v>0</v>
      </c>
      <c r="L18" s="29">
        <f t="shared" si="6"/>
        <v>110.81664082312365</v>
      </c>
      <c r="M18" s="31">
        <f t="shared" si="7"/>
        <v>66572.09611945074</v>
      </c>
      <c r="O18" s="28">
        <v>5</v>
      </c>
      <c r="P18" s="29">
        <f t="shared" si="19"/>
        <v>64029.083890232163</v>
      </c>
      <c r="Q18" s="29">
        <f t="shared" si="20"/>
        <v>2957.6488142329472</v>
      </c>
      <c r="R18" s="29">
        <f t="shared" si="22"/>
        <v>21.648643200000002</v>
      </c>
      <c r="S18" s="30">
        <f t="shared" si="8"/>
        <v>22.081616064000002</v>
      </c>
      <c r="T18" s="29">
        <f t="shared" si="9"/>
        <v>65309.665568036806</v>
      </c>
      <c r="U18" s="30">
        <f t="shared" si="23"/>
        <v>0.95254030080000018</v>
      </c>
      <c r="V18" s="29">
        <f t="shared" si="10"/>
        <v>2817.2796911702153</v>
      </c>
      <c r="W18" s="29">
        <f t="shared" si="11"/>
        <v>14.086398455851077</v>
      </c>
      <c r="X18" s="29">
        <f t="shared" si="12"/>
        <v>0</v>
      </c>
      <c r="Y18" s="29">
        <f t="shared" si="13"/>
        <v>126.94692655599847</v>
      </c>
      <c r="Z18" s="31">
        <f t="shared" si="14"/>
        <v>68112.858860751163</v>
      </c>
      <c r="AB18" s="36">
        <f t="shared" si="21"/>
        <v>1540.7627413004229</v>
      </c>
    </row>
    <row r="19" spans="2:28" x14ac:dyDescent="0.2">
      <c r="B19" s="25">
        <v>6</v>
      </c>
      <c r="C19" s="23">
        <f t="shared" si="15"/>
        <v>66572.09611945074</v>
      </c>
      <c r="D19" s="23">
        <f t="shared" si="16"/>
        <v>3014.8199265172557</v>
      </c>
      <c r="E19" s="23">
        <f t="shared" si="17"/>
        <v>22.081616064000002</v>
      </c>
      <c r="F19" s="26">
        <f t="shared" si="1"/>
        <v>22.523248385280002</v>
      </c>
      <c r="G19" s="23">
        <f t="shared" si="2"/>
        <v>67903.538041839754</v>
      </c>
      <c r="H19" s="26">
        <f t="shared" si="18"/>
        <v>0.86380521840360025</v>
      </c>
      <c r="I19" s="23">
        <f t="shared" si="3"/>
        <v>2604.2171850727641</v>
      </c>
      <c r="J19" s="23">
        <f t="shared" si="4"/>
        <v>13.02108592536382</v>
      </c>
      <c r="K19" s="23">
        <f t="shared" si="5"/>
        <v>0</v>
      </c>
      <c r="L19" s="23">
        <f t="shared" si="6"/>
        <v>115.0453990837693</v>
      </c>
      <c r="M19" s="27">
        <f t="shared" si="7"/>
        <v>70494.734140987144</v>
      </c>
      <c r="O19" s="25">
        <v>6</v>
      </c>
      <c r="P19" s="23">
        <f t="shared" si="19"/>
        <v>68112.858860751163</v>
      </c>
      <c r="Q19" s="23">
        <f t="shared" si="20"/>
        <v>3084.5957407889455</v>
      </c>
      <c r="R19" s="23">
        <f t="shared" si="22"/>
        <v>22.081616064000002</v>
      </c>
      <c r="S19" s="26">
        <f t="shared" si="8"/>
        <v>22.523248385280002</v>
      </c>
      <c r="T19" s="23">
        <f t="shared" si="9"/>
        <v>69475.116037966189</v>
      </c>
      <c r="U19" s="26">
        <f t="shared" si="23"/>
        <v>0.97159110681600025</v>
      </c>
      <c r="V19" s="23">
        <f t="shared" si="10"/>
        <v>2996.9657898730516</v>
      </c>
      <c r="W19" s="23">
        <f t="shared" si="11"/>
        <v>14.984828949365259</v>
      </c>
      <c r="X19" s="23">
        <f t="shared" si="12"/>
        <v>0</v>
      </c>
      <c r="Y19" s="23">
        <f t="shared" si="13"/>
        <v>132.39568777621574</v>
      </c>
      <c r="Z19" s="27">
        <f t="shared" si="14"/>
        <v>72457.096998889872</v>
      </c>
      <c r="AB19" s="5">
        <f t="shared" si="21"/>
        <v>1962.3628579027281</v>
      </c>
    </row>
    <row r="20" spans="2:28" x14ac:dyDescent="0.2">
      <c r="B20" s="25">
        <v>7</v>
      </c>
      <c r="C20" s="23">
        <f t="shared" si="15"/>
        <v>70494.734140987144</v>
      </c>
      <c r="D20" s="23">
        <f t="shared" si="16"/>
        <v>3129.8653256010248</v>
      </c>
      <c r="E20" s="23">
        <f t="shared" si="17"/>
        <v>22.523248385280002</v>
      </c>
      <c r="F20" s="26">
        <f t="shared" si="1"/>
        <v>22.973713352985602</v>
      </c>
      <c r="G20" s="23">
        <f t="shared" si="2"/>
        <v>71904.628823806896</v>
      </c>
      <c r="H20" s="26">
        <f t="shared" si="18"/>
        <v>0.88108132277167228</v>
      </c>
      <c r="I20" s="23">
        <f t="shared" si="3"/>
        <v>2757.6658811777415</v>
      </c>
      <c r="J20" s="23">
        <f t="shared" si="4"/>
        <v>13.788329405888708</v>
      </c>
      <c r="K20" s="23">
        <f t="shared" si="5"/>
        <v>0</v>
      </c>
      <c r="L20" s="23">
        <f t="shared" si="6"/>
        <v>119.43552657826062</v>
      </c>
      <c r="M20" s="27">
        <f t="shared" si="7"/>
        <v>74648.506375578741</v>
      </c>
      <c r="O20" s="25">
        <v>7</v>
      </c>
      <c r="P20" s="23">
        <f t="shared" si="19"/>
        <v>72457.096998889872</v>
      </c>
      <c r="Q20" s="23">
        <f t="shared" si="20"/>
        <v>3216.9914285651612</v>
      </c>
      <c r="R20" s="23">
        <f t="shared" si="22"/>
        <v>22.523248385280002</v>
      </c>
      <c r="S20" s="26">
        <f t="shared" si="8"/>
        <v>22.973713352985602</v>
      </c>
      <c r="T20" s="23">
        <f t="shared" si="9"/>
        <v>73906.238938867667</v>
      </c>
      <c r="U20" s="26">
        <f t="shared" si="23"/>
        <v>0.99102292895232025</v>
      </c>
      <c r="V20" s="23">
        <f t="shared" si="10"/>
        <v>3188.112267951155</v>
      </c>
      <c r="W20" s="23">
        <f t="shared" si="11"/>
        <v>15.940561339755776</v>
      </c>
      <c r="X20" s="23">
        <f t="shared" si="12"/>
        <v>0</v>
      </c>
      <c r="Y20" s="23">
        <f t="shared" si="13"/>
        <v>138.07831837508115</v>
      </c>
      <c r="Z20" s="27">
        <f t="shared" si="14"/>
        <v>77078.41064547906</v>
      </c>
      <c r="AB20" s="5">
        <f t="shared" si="21"/>
        <v>2429.9042699003185</v>
      </c>
    </row>
    <row r="21" spans="2:28" x14ac:dyDescent="0.2">
      <c r="B21" s="25">
        <v>8</v>
      </c>
      <c r="C21" s="23">
        <f t="shared" si="15"/>
        <v>74648.506375578741</v>
      </c>
      <c r="D21" s="23">
        <f t="shared" si="16"/>
        <v>3249.3008521792854</v>
      </c>
      <c r="E21" s="23">
        <f t="shared" si="17"/>
        <v>22.973713352985602</v>
      </c>
      <c r="F21" s="26">
        <f t="shared" si="1"/>
        <v>23.433187620045313</v>
      </c>
      <c r="G21" s="23">
        <f t="shared" si="2"/>
        <v>76141.476503090322</v>
      </c>
      <c r="H21" s="26">
        <f t="shared" si="18"/>
        <v>0.8987029492271057</v>
      </c>
      <c r="I21" s="23">
        <f t="shared" si="3"/>
        <v>2920.1562587796716</v>
      </c>
      <c r="J21" s="23">
        <f t="shared" si="4"/>
        <v>14.600781293898358</v>
      </c>
      <c r="K21" s="23">
        <f t="shared" si="5"/>
        <v>0</v>
      </c>
      <c r="L21" s="23">
        <f t="shared" si="6"/>
        <v>123.99318114963971</v>
      </c>
      <c r="M21" s="27">
        <f t="shared" si="7"/>
        <v>79047.031980576096</v>
      </c>
      <c r="O21" s="25">
        <v>8</v>
      </c>
      <c r="P21" s="23">
        <f t="shared" si="19"/>
        <v>77078.41064547906</v>
      </c>
      <c r="Q21" s="23">
        <f t="shared" si="20"/>
        <v>3355.0697469402421</v>
      </c>
      <c r="R21" s="23">
        <f t="shared" si="22"/>
        <v>22.973713352985602</v>
      </c>
      <c r="S21" s="26">
        <f t="shared" si="8"/>
        <v>23.433187620045313</v>
      </c>
      <c r="T21" s="23">
        <f t="shared" si="9"/>
        <v>78619.97885838864</v>
      </c>
      <c r="U21" s="26">
        <f t="shared" si="23"/>
        <v>1.0108433875313667</v>
      </c>
      <c r="V21" s="23">
        <f t="shared" si="10"/>
        <v>3391.4500684010795</v>
      </c>
      <c r="W21" s="23">
        <f t="shared" si="11"/>
        <v>16.957250342005398</v>
      </c>
      <c r="X21" s="23">
        <f t="shared" si="12"/>
        <v>0</v>
      </c>
      <c r="Y21" s="23">
        <f t="shared" si="13"/>
        <v>144.00485639318023</v>
      </c>
      <c r="Z21" s="27">
        <f t="shared" si="14"/>
        <v>81994.471676447705</v>
      </c>
      <c r="AB21" s="5">
        <f t="shared" si="21"/>
        <v>2947.4396958716097</v>
      </c>
    </row>
    <row r="22" spans="2:28" x14ac:dyDescent="0.2">
      <c r="B22" s="25">
        <v>9</v>
      </c>
      <c r="C22" s="23">
        <f t="shared" si="15"/>
        <v>79047.031980576096</v>
      </c>
      <c r="D22" s="23">
        <f t="shared" si="16"/>
        <v>3373.2940333289253</v>
      </c>
      <c r="E22" s="23">
        <f t="shared" si="17"/>
        <v>23.433187620045313</v>
      </c>
      <c r="F22" s="26">
        <f t="shared" si="1"/>
        <v>23.90185137244622</v>
      </c>
      <c r="G22" s="23">
        <f t="shared" si="2"/>
        <v>80627.972620187618</v>
      </c>
      <c r="H22" s="26">
        <f t="shared" si="18"/>
        <v>0.91667700821164788</v>
      </c>
      <c r="I22" s="23">
        <f t="shared" si="3"/>
        <v>3092.221082290162</v>
      </c>
      <c r="J22" s="23">
        <f t="shared" si="4"/>
        <v>15.461105411450811</v>
      </c>
      <c r="K22" s="23">
        <f t="shared" si="5"/>
        <v>0</v>
      </c>
      <c r="L22" s="23">
        <f t="shared" si="6"/>
        <v>128.724755623975</v>
      </c>
      <c r="M22" s="27">
        <f t="shared" si="7"/>
        <v>83704.732597066322</v>
      </c>
      <c r="O22" s="25">
        <v>9</v>
      </c>
      <c r="P22" s="23">
        <f t="shared" si="19"/>
        <v>81994.471676447705</v>
      </c>
      <c r="Q22" s="23">
        <f t="shared" si="20"/>
        <v>3499.0746033334221</v>
      </c>
      <c r="R22" s="23">
        <f t="shared" si="22"/>
        <v>23.433187620045313</v>
      </c>
      <c r="S22" s="26">
        <f t="shared" si="8"/>
        <v>23.90185137244622</v>
      </c>
      <c r="T22" s="23">
        <f t="shared" si="9"/>
        <v>83634.361109976671</v>
      </c>
      <c r="U22" s="26">
        <f t="shared" si="23"/>
        <v>1.0310602552819941</v>
      </c>
      <c r="V22" s="23">
        <f t="shared" si="10"/>
        <v>3607.7567537637005</v>
      </c>
      <c r="W22" s="23">
        <f t="shared" si="11"/>
        <v>18.038783768818504</v>
      </c>
      <c r="X22" s="23">
        <f t="shared" si="12"/>
        <v>0</v>
      </c>
      <c r="Y22" s="23">
        <f t="shared" si="13"/>
        <v>150.18577071954633</v>
      </c>
      <c r="Z22" s="27">
        <f t="shared" si="14"/>
        <v>87224.079079971547</v>
      </c>
      <c r="AB22" s="5">
        <f t="shared" si="21"/>
        <v>3519.3464829052245</v>
      </c>
    </row>
    <row r="23" spans="2:28" s="6" customFormat="1" x14ac:dyDescent="0.2">
      <c r="B23" s="28">
        <v>10</v>
      </c>
      <c r="C23" s="29">
        <f t="shared" si="15"/>
        <v>83704.732597066322</v>
      </c>
      <c r="D23" s="29">
        <f t="shared" si="16"/>
        <v>3502.0187889529002</v>
      </c>
      <c r="E23" s="29">
        <f t="shared" si="17"/>
        <v>23.90185137244622</v>
      </c>
      <c r="F23" s="30">
        <f t="shared" si="1"/>
        <v>24.379888399895144</v>
      </c>
      <c r="G23" s="29">
        <f t="shared" si="2"/>
        <v>85378.827249007649</v>
      </c>
      <c r="H23" s="30">
        <f t="shared" si="18"/>
        <v>0.93501054837588082</v>
      </c>
      <c r="I23" s="29">
        <f t="shared" si="3"/>
        <v>3274.4245082814891</v>
      </c>
      <c r="J23" s="29">
        <f t="shared" si="4"/>
        <v>16.372122541407446</v>
      </c>
      <c r="K23" s="29">
        <f t="shared" si="5"/>
        <v>0</v>
      </c>
      <c r="L23" s="29">
        <f t="shared" si="6"/>
        <v>133.63688677730349</v>
      </c>
      <c r="M23" s="31">
        <f t="shared" si="7"/>
        <v>88636.879634747733</v>
      </c>
      <c r="O23" s="28">
        <v>10</v>
      </c>
      <c r="P23" s="29">
        <f t="shared" si="19"/>
        <v>87224.079079971547</v>
      </c>
      <c r="Q23" s="29">
        <f t="shared" si="20"/>
        <v>3649.2603740529685</v>
      </c>
      <c r="R23" s="29">
        <f t="shared" si="22"/>
        <v>23.90185137244622</v>
      </c>
      <c r="S23" s="30">
        <f t="shared" si="8"/>
        <v>24.379888399895144</v>
      </c>
      <c r="T23" s="29">
        <f t="shared" si="9"/>
        <v>88968.560661570984</v>
      </c>
      <c r="U23" s="30">
        <f t="shared" si="23"/>
        <v>1.0516814603876339</v>
      </c>
      <c r="V23" s="29">
        <f t="shared" si="10"/>
        <v>3837.8594795187491</v>
      </c>
      <c r="W23" s="29">
        <f t="shared" si="11"/>
        <v>19.189297397593744</v>
      </c>
      <c r="X23" s="29">
        <f t="shared" si="12"/>
        <v>0</v>
      </c>
      <c r="Y23" s="29">
        <f t="shared" si="13"/>
        <v>156.63197958435197</v>
      </c>
      <c r="Z23" s="31">
        <f t="shared" si="14"/>
        <v>92787.23084369213</v>
      </c>
      <c r="AB23" s="36">
        <f t="shared" si="21"/>
        <v>4150.3512089443975</v>
      </c>
    </row>
    <row r="24" spans="2:28" x14ac:dyDescent="0.2">
      <c r="B24" s="25">
        <v>11</v>
      </c>
      <c r="C24" s="23">
        <f t="shared" si="15"/>
        <v>88636.879634747733</v>
      </c>
      <c r="D24" s="23">
        <f t="shared" si="16"/>
        <v>3635.6556757302037</v>
      </c>
      <c r="E24" s="23">
        <f t="shared" si="17"/>
        <v>24.379888399895144</v>
      </c>
      <c r="F24" s="26">
        <f t="shared" si="1"/>
        <v>24.867486167893048</v>
      </c>
      <c r="G24" s="23">
        <f t="shared" si="2"/>
        <v>90409.617227442694</v>
      </c>
      <c r="H24" s="26">
        <f t="shared" si="18"/>
        <v>0.95371075934339844</v>
      </c>
      <c r="I24" s="23">
        <f t="shared" si="3"/>
        <v>3467.3639352117889</v>
      </c>
      <c r="J24" s="23">
        <f t="shared" si="4"/>
        <v>17.336819676058944</v>
      </c>
      <c r="K24" s="23">
        <f t="shared" si="5"/>
        <v>0</v>
      </c>
      <c r="L24" s="23">
        <f t="shared" si="6"/>
        <v>138.73646464475107</v>
      </c>
      <c r="M24" s="27">
        <f t="shared" si="7"/>
        <v>93859.644342978427</v>
      </c>
      <c r="O24" s="25">
        <v>11</v>
      </c>
      <c r="P24" s="23">
        <f t="shared" si="19"/>
        <v>92787.23084369213</v>
      </c>
      <c r="Q24" s="23">
        <f t="shared" si="20"/>
        <v>3805.8923536373204</v>
      </c>
      <c r="R24" s="23">
        <f t="shared" si="22"/>
        <v>24.379888399895144</v>
      </c>
      <c r="S24" s="26">
        <f t="shared" si="8"/>
        <v>24.867486167893048</v>
      </c>
      <c r="T24" s="23">
        <f t="shared" si="9"/>
        <v>94642.975460565984</v>
      </c>
      <c r="U24" s="26">
        <f t="shared" si="23"/>
        <v>1.0727150895953865</v>
      </c>
      <c r="V24" s="23">
        <f t="shared" si="10"/>
        <v>4082.6381571224547</v>
      </c>
      <c r="W24" s="23">
        <f t="shared" si="11"/>
        <v>20.413190785612272</v>
      </c>
      <c r="X24" s="23">
        <f t="shared" si="12"/>
        <v>0</v>
      </c>
      <c r="Y24" s="23">
        <f t="shared" si="13"/>
        <v>163.3548698453352</v>
      </c>
      <c r="Z24" s="27">
        <f t="shared" si="14"/>
        <v>98705.200426902826</v>
      </c>
      <c r="AB24" s="5">
        <f t="shared" si="21"/>
        <v>4845.556083924399</v>
      </c>
    </row>
    <row r="25" spans="2:28" x14ac:dyDescent="0.2">
      <c r="B25" s="25">
        <v>12</v>
      </c>
      <c r="C25" s="23">
        <f t="shared" si="15"/>
        <v>93859.644342978427</v>
      </c>
      <c r="D25" s="23">
        <f t="shared" si="16"/>
        <v>3774.3921403749546</v>
      </c>
      <c r="E25" s="23">
        <f t="shared" si="17"/>
        <v>24.867486167893048</v>
      </c>
      <c r="F25" s="26">
        <f t="shared" si="1"/>
        <v>25.364835891250909</v>
      </c>
      <c r="G25" s="23">
        <f t="shared" si="2"/>
        <v>95736.837229837984</v>
      </c>
      <c r="H25" s="26">
        <f t="shared" si="18"/>
        <v>0.97278497453026647</v>
      </c>
      <c r="I25" s="23">
        <f t="shared" si="3"/>
        <v>3671.6719621418883</v>
      </c>
      <c r="J25" s="23">
        <f t="shared" si="4"/>
        <v>18.358359810709441</v>
      </c>
      <c r="K25" s="23">
        <f t="shared" si="5"/>
        <v>0</v>
      </c>
      <c r="L25" s="23">
        <f t="shared" si="6"/>
        <v>144.03064218488859</v>
      </c>
      <c r="M25" s="27">
        <f t="shared" si="7"/>
        <v>99390.150832169165</v>
      </c>
      <c r="O25" s="25">
        <v>12</v>
      </c>
      <c r="P25" s="23">
        <f t="shared" si="19"/>
        <v>98705.200426902826</v>
      </c>
      <c r="Q25" s="23">
        <f t="shared" si="20"/>
        <v>3969.2472234826555</v>
      </c>
      <c r="R25" s="23">
        <f t="shared" si="22"/>
        <v>24.867486167893048</v>
      </c>
      <c r="S25" s="26">
        <f t="shared" si="8"/>
        <v>25.364835891250909</v>
      </c>
      <c r="T25" s="23">
        <f t="shared" si="9"/>
        <v>100679.30443544088</v>
      </c>
      <c r="U25" s="26">
        <f t="shared" si="23"/>
        <v>1.0941693913872943</v>
      </c>
      <c r="V25" s="23">
        <f t="shared" si="10"/>
        <v>4343.028818783725</v>
      </c>
      <c r="W25" s="23">
        <f t="shared" si="11"/>
        <v>21.715144093918624</v>
      </c>
      <c r="X25" s="23">
        <f t="shared" si="12"/>
        <v>0</v>
      </c>
      <c r="Y25" s="23">
        <f t="shared" si="13"/>
        <v>170.36631710203008</v>
      </c>
      <c r="Z25" s="27">
        <f t="shared" si="14"/>
        <v>105000.61811013067</v>
      </c>
      <c r="AB25" s="5">
        <f t="shared" si="21"/>
        <v>5610.4672779615066</v>
      </c>
    </row>
    <row r="26" spans="2:28" x14ac:dyDescent="0.2">
      <c r="B26" s="25">
        <v>13</v>
      </c>
      <c r="C26" s="23">
        <f t="shared" si="15"/>
        <v>99390.150832169165</v>
      </c>
      <c r="D26" s="23">
        <f t="shared" si="16"/>
        <v>3918.4227825598432</v>
      </c>
      <c r="E26" s="23">
        <f t="shared" si="17"/>
        <v>25.364835891250909</v>
      </c>
      <c r="F26" s="26">
        <f t="shared" si="1"/>
        <v>25.872132609075926</v>
      </c>
      <c r="G26" s="23">
        <f t="shared" si="2"/>
        <v>101377.95384881254</v>
      </c>
      <c r="H26" s="26">
        <f t="shared" si="18"/>
        <v>0.99224067402087179</v>
      </c>
      <c r="I26" s="23">
        <f t="shared" si="3"/>
        <v>3888.018462865919</v>
      </c>
      <c r="J26" s="23">
        <f t="shared" si="4"/>
        <v>19.440092314329597</v>
      </c>
      <c r="K26" s="23">
        <f t="shared" si="5"/>
        <v>0</v>
      </c>
      <c r="L26" s="23">
        <f t="shared" si="6"/>
        <v>149.52684531287903</v>
      </c>
      <c r="M26" s="27">
        <f t="shared" si="7"/>
        <v>105246.53221936415</v>
      </c>
      <c r="O26" s="25">
        <v>13</v>
      </c>
      <c r="P26" s="23">
        <f t="shared" si="19"/>
        <v>105000.61811013067</v>
      </c>
      <c r="Q26" s="23">
        <f t="shared" si="20"/>
        <v>4139.6135405846853</v>
      </c>
      <c r="R26" s="23">
        <f t="shared" si="22"/>
        <v>25.364835891250909</v>
      </c>
      <c r="S26" s="26">
        <f t="shared" si="8"/>
        <v>25.872132609075926</v>
      </c>
      <c r="T26" s="23">
        <f t="shared" si="9"/>
        <v>107100.63047233329</v>
      </c>
      <c r="U26" s="26">
        <f t="shared" si="23"/>
        <v>1.1160527792150403</v>
      </c>
      <c r="V26" s="23">
        <f t="shared" si="10"/>
        <v>4620.027196845751</v>
      </c>
      <c r="W26" s="23">
        <f t="shared" si="11"/>
        <v>23.100135984228753</v>
      </c>
      <c r="X26" s="23">
        <f t="shared" si="12"/>
        <v>0</v>
      </c>
      <c r="Y26" s="23">
        <f t="shared" si="13"/>
        <v>177.67870667333096</v>
      </c>
      <c r="Z26" s="27">
        <f t="shared" si="14"/>
        <v>111697.55753319482</v>
      </c>
      <c r="AB26" s="5">
        <f t="shared" si="21"/>
        <v>6451.0253138306725</v>
      </c>
    </row>
    <row r="27" spans="2:28" x14ac:dyDescent="0.2">
      <c r="B27" s="25">
        <v>14</v>
      </c>
      <c r="C27" s="23">
        <f t="shared" si="15"/>
        <v>105246.53221936415</v>
      </c>
      <c r="D27" s="23">
        <f t="shared" si="16"/>
        <v>4067.9496278727224</v>
      </c>
      <c r="E27" s="23">
        <f t="shared" si="17"/>
        <v>25.872132609075926</v>
      </c>
      <c r="F27" s="26">
        <f t="shared" si="1"/>
        <v>26.389575261257445</v>
      </c>
      <c r="G27" s="23">
        <f t="shared" si="2"/>
        <v>107351.46286375143</v>
      </c>
      <c r="H27" s="26">
        <f t="shared" si="18"/>
        <v>1.0120854875012892</v>
      </c>
      <c r="I27" s="23">
        <f t="shared" si="3"/>
        <v>4117.1127822562521</v>
      </c>
      <c r="J27" s="23">
        <f t="shared" si="4"/>
        <v>20.585563911281263</v>
      </c>
      <c r="K27" s="23">
        <f t="shared" si="5"/>
        <v>0</v>
      </c>
      <c r="L27" s="23">
        <f t="shared" si="6"/>
        <v>155.23278331648956</v>
      </c>
      <c r="M27" s="27">
        <f t="shared" si="7"/>
        <v>111447.9900820964</v>
      </c>
      <c r="O27" s="25">
        <v>14</v>
      </c>
      <c r="P27" s="23">
        <f t="shared" si="19"/>
        <v>111697.55753319482</v>
      </c>
      <c r="Q27" s="23">
        <f t="shared" si="20"/>
        <v>4317.2922472580167</v>
      </c>
      <c r="R27" s="23">
        <f t="shared" si="22"/>
        <v>25.872132609075926</v>
      </c>
      <c r="S27" s="26">
        <f t="shared" si="8"/>
        <v>26.389575261257445</v>
      </c>
      <c r="T27" s="23">
        <f t="shared" si="9"/>
        <v>113931.50868385872</v>
      </c>
      <c r="U27" s="26">
        <f t="shared" si="23"/>
        <v>1.1383738347993411</v>
      </c>
      <c r="V27" s="23">
        <f t="shared" si="10"/>
        <v>4914.6925314605733</v>
      </c>
      <c r="W27" s="23">
        <f t="shared" si="11"/>
        <v>24.573462657302866</v>
      </c>
      <c r="X27" s="23">
        <f t="shared" si="12"/>
        <v>0</v>
      </c>
      <c r="Y27" s="23">
        <f t="shared" si="13"/>
        <v>185.30495547544706</v>
      </c>
      <c r="Z27" s="27">
        <f t="shared" si="14"/>
        <v>118821.62775266198</v>
      </c>
      <c r="AB27" s="5">
        <f t="shared" si="21"/>
        <v>7373.6376705655857</v>
      </c>
    </row>
    <row r="28" spans="2:28" s="6" customFormat="1" x14ac:dyDescent="0.2">
      <c r="B28" s="28">
        <v>15</v>
      </c>
      <c r="C28" s="29">
        <f t="shared" si="15"/>
        <v>111447.9900820964</v>
      </c>
      <c r="D28" s="29">
        <f t="shared" si="16"/>
        <v>4223.182411189212</v>
      </c>
      <c r="E28" s="29">
        <f t="shared" si="17"/>
        <v>26.389575261257445</v>
      </c>
      <c r="F28" s="30">
        <f t="shared" si="1"/>
        <v>26.917366766482594</v>
      </c>
      <c r="G28" s="29">
        <f t="shared" si="2"/>
        <v>113676.94988373833</v>
      </c>
      <c r="H28" s="30">
        <f t="shared" si="18"/>
        <v>1.0323271972513151</v>
      </c>
      <c r="I28" s="29">
        <f t="shared" si="3"/>
        <v>4359.70606202401</v>
      </c>
      <c r="J28" s="29">
        <f t="shared" si="4"/>
        <v>21.79853031012005</v>
      </c>
      <c r="K28" s="29">
        <f t="shared" si="5"/>
        <v>0</v>
      </c>
      <c r="L28" s="29">
        <f t="shared" si="6"/>
        <v>161.15645966957794</v>
      </c>
      <c r="M28" s="31">
        <f t="shared" si="7"/>
        <v>118014.85741545222</v>
      </c>
      <c r="O28" s="28">
        <v>15</v>
      </c>
      <c r="P28" s="29">
        <f t="shared" si="19"/>
        <v>118821.62775266198</v>
      </c>
      <c r="Q28" s="29">
        <f t="shared" si="20"/>
        <v>4502.5972027334637</v>
      </c>
      <c r="R28" s="29">
        <f t="shared" si="22"/>
        <v>26.389575261257445</v>
      </c>
      <c r="S28" s="30">
        <f t="shared" si="8"/>
        <v>26.917366766482594</v>
      </c>
      <c r="T28" s="29">
        <f t="shared" si="9"/>
        <v>121198.06030771523</v>
      </c>
      <c r="U28" s="30">
        <f t="shared" si="23"/>
        <v>1.161141311495328</v>
      </c>
      <c r="V28" s="29">
        <f t="shared" si="10"/>
        <v>5228.1516211171293</v>
      </c>
      <c r="W28" s="29">
        <f t="shared" si="11"/>
        <v>26.140758105585647</v>
      </c>
      <c r="X28" s="29">
        <f t="shared" si="12"/>
        <v>0</v>
      </c>
      <c r="Y28" s="29">
        <f t="shared" si="13"/>
        <v>193.25853483889324</v>
      </c>
      <c r="Z28" s="31">
        <f t="shared" si="14"/>
        <v>126400.07117072676</v>
      </c>
      <c r="AB28" s="36">
        <f t="shared" si="21"/>
        <v>8385.2137552745407</v>
      </c>
    </row>
    <row r="29" spans="2:28" x14ac:dyDescent="0.2">
      <c r="B29" s="25">
        <v>16</v>
      </c>
      <c r="C29" s="23">
        <f t="shared" si="15"/>
        <v>118014.85741545222</v>
      </c>
      <c r="D29" s="23">
        <f t="shared" si="16"/>
        <v>4384.33887085879</v>
      </c>
      <c r="E29" s="23">
        <f t="shared" si="17"/>
        <v>26.917366766482594</v>
      </c>
      <c r="F29" s="26">
        <f t="shared" si="1"/>
        <v>27.455714101812244</v>
      </c>
      <c r="G29" s="23">
        <f t="shared" si="2"/>
        <v>120375.15456376126</v>
      </c>
      <c r="H29" s="26">
        <f t="shared" si="18"/>
        <v>1.0529737411963414</v>
      </c>
      <c r="I29" s="23">
        <f t="shared" si="3"/>
        <v>4616.5937035207226</v>
      </c>
      <c r="J29" s="23">
        <f t="shared" si="4"/>
        <v>23.082968517603614</v>
      </c>
      <c r="K29" s="23">
        <f t="shared" si="5"/>
        <v>0</v>
      </c>
      <c r="L29" s="23">
        <f t="shared" si="6"/>
        <v>167.30618325822087</v>
      </c>
      <c r="M29" s="27">
        <f t="shared" si="7"/>
        <v>124968.66529876436</v>
      </c>
      <c r="O29" s="25">
        <v>16</v>
      </c>
      <c r="P29" s="23">
        <f t="shared" si="19"/>
        <v>126400.07117072676</v>
      </c>
      <c r="Q29" s="23">
        <f t="shared" si="20"/>
        <v>4695.8557375723567</v>
      </c>
      <c r="R29" s="23">
        <f t="shared" si="22"/>
        <v>26.917366766482594</v>
      </c>
      <c r="S29" s="26">
        <f t="shared" si="8"/>
        <v>27.455714101812244</v>
      </c>
      <c r="T29" s="23">
        <f t="shared" si="9"/>
        <v>128928.0725941413</v>
      </c>
      <c r="U29" s="26">
        <f t="shared" si="23"/>
        <v>1.1843641377252345</v>
      </c>
      <c r="V29" s="23">
        <f t="shared" si="10"/>
        <v>5561.603131511979</v>
      </c>
      <c r="W29" s="23">
        <f t="shared" si="11"/>
        <v>27.808015657559896</v>
      </c>
      <c r="X29" s="23">
        <f t="shared" si="12"/>
        <v>0</v>
      </c>
      <c r="Y29" s="23">
        <f t="shared" si="13"/>
        <v>201.55349430482141</v>
      </c>
      <c r="Z29" s="27">
        <f t="shared" si="14"/>
        <v>134461.86770999571</v>
      </c>
      <c r="AB29" s="5">
        <f t="shared" si="21"/>
        <v>9493.202411231352</v>
      </c>
    </row>
    <row r="30" spans="2:28" x14ac:dyDescent="0.2">
      <c r="B30" s="25">
        <v>17</v>
      </c>
      <c r="C30" s="23">
        <f t="shared" si="15"/>
        <v>124968.66529876438</v>
      </c>
      <c r="D30" s="23">
        <f t="shared" si="16"/>
        <v>4551.6450541170107</v>
      </c>
      <c r="E30" s="23">
        <f t="shared" si="17"/>
        <v>27.455714101812248</v>
      </c>
      <c r="F30" s="26">
        <f t="shared" si="1"/>
        <v>28.004828383848494</v>
      </c>
      <c r="G30" s="23">
        <f t="shared" si="2"/>
        <v>127468.03860473968</v>
      </c>
      <c r="H30" s="26">
        <f t="shared" si="18"/>
        <v>1.0740332160202681</v>
      </c>
      <c r="I30" s="23">
        <f t="shared" si="3"/>
        <v>4888.6179756560405</v>
      </c>
      <c r="J30" s="23">
        <f t="shared" si="4"/>
        <v>24.443089878280205</v>
      </c>
      <c r="K30" s="23">
        <f t="shared" si="5"/>
        <v>0</v>
      </c>
      <c r="L30" s="23">
        <f t="shared" si="6"/>
        <v>173.69058003523151</v>
      </c>
      <c r="M30" s="27">
        <f t="shared" si="7"/>
        <v>132332.21349051743</v>
      </c>
      <c r="O30" s="25">
        <v>17</v>
      </c>
      <c r="P30" s="23">
        <f t="shared" si="19"/>
        <v>134461.86770999574</v>
      </c>
      <c r="Q30" s="23">
        <f t="shared" si="20"/>
        <v>4897.4092318771782</v>
      </c>
      <c r="R30" s="23">
        <f t="shared" si="22"/>
        <v>27.455714101812248</v>
      </c>
      <c r="S30" s="26">
        <f t="shared" si="8"/>
        <v>28.004828383848494</v>
      </c>
      <c r="T30" s="23">
        <f t="shared" si="9"/>
        <v>137151.10506419564</v>
      </c>
      <c r="U30" s="26">
        <f t="shared" si="23"/>
        <v>1.2080514204797392</v>
      </c>
      <c r="V30" s="23">
        <f t="shared" si="10"/>
        <v>5916.3221792398135</v>
      </c>
      <c r="W30" s="23">
        <f t="shared" si="11"/>
        <v>29.581610896199066</v>
      </c>
      <c r="X30" s="23">
        <f t="shared" si="12"/>
        <v>0</v>
      </c>
      <c r="Y30" s="23">
        <f t="shared" si="13"/>
        <v>210.20448644272832</v>
      </c>
      <c r="Z30" s="27">
        <f t="shared" si="14"/>
        <v>143037.84563253925</v>
      </c>
      <c r="AB30" s="5">
        <f t="shared" si="21"/>
        <v>10705.632142021816</v>
      </c>
    </row>
    <row r="31" spans="2:28" x14ac:dyDescent="0.2">
      <c r="B31" s="25">
        <v>18</v>
      </c>
      <c r="C31" s="23">
        <f t="shared" si="15"/>
        <v>132332.21349051743</v>
      </c>
      <c r="D31" s="23">
        <f t="shared" si="16"/>
        <v>4725.3356341522422</v>
      </c>
      <c r="E31" s="23">
        <f t="shared" si="17"/>
        <v>28.004828383848494</v>
      </c>
      <c r="F31" s="26">
        <f t="shared" si="1"/>
        <v>28.564924951525462</v>
      </c>
      <c r="G31" s="23">
        <f t="shared" si="2"/>
        <v>134978.85776032778</v>
      </c>
      <c r="H31" s="26">
        <f t="shared" si="18"/>
        <v>1.0955138803406734</v>
      </c>
      <c r="I31" s="23">
        <f t="shared" si="3"/>
        <v>5176.6707764821795</v>
      </c>
      <c r="J31" s="23">
        <f t="shared" si="4"/>
        <v>25.883353882410898</v>
      </c>
      <c r="K31" s="23">
        <f t="shared" si="5"/>
        <v>0</v>
      </c>
      <c r="L31" s="23">
        <f t="shared" si="6"/>
        <v>180.31860511941233</v>
      </c>
      <c r="M31" s="27">
        <f t="shared" si="7"/>
        <v>140129.64518292755</v>
      </c>
      <c r="O31" s="25">
        <v>18</v>
      </c>
      <c r="P31" s="23">
        <f t="shared" si="19"/>
        <v>143037.84563253925</v>
      </c>
      <c r="Q31" s="23">
        <f t="shared" si="20"/>
        <v>5107.6137183199062</v>
      </c>
      <c r="R31" s="23">
        <f t="shared" si="22"/>
        <v>28.004828383848494</v>
      </c>
      <c r="S31" s="26">
        <f t="shared" si="8"/>
        <v>28.564924951525462</v>
      </c>
      <c r="T31" s="23">
        <f t="shared" si="9"/>
        <v>145898.60254519002</v>
      </c>
      <c r="U31" s="26">
        <f t="shared" si="23"/>
        <v>1.232212448889334</v>
      </c>
      <c r="V31" s="23">
        <f t="shared" si="10"/>
        <v>6293.6652078317284</v>
      </c>
      <c r="W31" s="23">
        <f t="shared" si="11"/>
        <v>31.468326039158644</v>
      </c>
      <c r="X31" s="23">
        <f t="shared" si="12"/>
        <v>0</v>
      </c>
      <c r="Y31" s="23">
        <f t="shared" si="13"/>
        <v>219.22679273337801</v>
      </c>
      <c r="Z31" s="27">
        <f t="shared" si="14"/>
        <v>152160.79942698259</v>
      </c>
      <c r="AB31" s="5">
        <f t="shared" si="21"/>
        <v>12031.15424405504</v>
      </c>
    </row>
    <row r="32" spans="2:28" x14ac:dyDescent="0.2">
      <c r="B32" s="25">
        <v>19</v>
      </c>
      <c r="C32" s="23">
        <f t="shared" si="15"/>
        <v>140129.64518292758</v>
      </c>
      <c r="D32" s="23">
        <f t="shared" si="16"/>
        <v>4905.6542392716547</v>
      </c>
      <c r="E32" s="23">
        <f t="shared" si="17"/>
        <v>28.564924951525466</v>
      </c>
      <c r="F32" s="26">
        <f t="shared" si="1"/>
        <v>29.136223450555974</v>
      </c>
      <c r="G32" s="23">
        <f t="shared" si="2"/>
        <v>142932.23808658612</v>
      </c>
      <c r="H32" s="26">
        <f t="shared" si="18"/>
        <v>1.1174241579474868</v>
      </c>
      <c r="I32" s="23">
        <f t="shared" si="3"/>
        <v>5481.6965574996475</v>
      </c>
      <c r="J32" s="23">
        <f t="shared" si="4"/>
        <v>27.408482787498237</v>
      </c>
      <c r="K32" s="23">
        <f t="shared" si="5"/>
        <v>0</v>
      </c>
      <c r="L32" s="23">
        <f t="shared" si="6"/>
        <v>187.19955535651519</v>
      </c>
      <c r="M32" s="27">
        <f t="shared" si="7"/>
        <v>148386.52616129824</v>
      </c>
      <c r="O32" s="25">
        <v>19</v>
      </c>
      <c r="P32" s="23">
        <f t="shared" si="19"/>
        <v>152160.79942698262</v>
      </c>
      <c r="Q32" s="23">
        <f t="shared" si="20"/>
        <v>5326.840511053284</v>
      </c>
      <c r="R32" s="23">
        <f t="shared" si="22"/>
        <v>28.564924951525466</v>
      </c>
      <c r="S32" s="26">
        <f t="shared" si="8"/>
        <v>29.136223450555974</v>
      </c>
      <c r="T32" s="23">
        <f t="shared" si="9"/>
        <v>155204.01541552227</v>
      </c>
      <c r="U32" s="26">
        <f t="shared" si="23"/>
        <v>1.2568566978671207</v>
      </c>
      <c r="V32" s="23">
        <f t="shared" si="10"/>
        <v>6695.0751747872364</v>
      </c>
      <c r="W32" s="23">
        <f t="shared" si="11"/>
        <v>33.47537587393618</v>
      </c>
      <c r="X32" s="23">
        <f t="shared" si="12"/>
        <v>0</v>
      </c>
      <c r="Y32" s="23">
        <f t="shared" si="13"/>
        <v>228.63635056265963</v>
      </c>
      <c r="Z32" s="27">
        <f t="shared" si="14"/>
        <v>161865.61521443556</v>
      </c>
      <c r="AB32" s="5">
        <f t="shared" si="21"/>
        <v>13479.089053137315</v>
      </c>
    </row>
    <row r="33" spans="2:28" s="6" customFormat="1" x14ac:dyDescent="0.2">
      <c r="B33" s="28">
        <v>20</v>
      </c>
      <c r="C33" s="29">
        <f t="shared" si="15"/>
        <v>148386.52616129824</v>
      </c>
      <c r="D33" s="29">
        <f t="shared" si="16"/>
        <v>5092.8537946281695</v>
      </c>
      <c r="E33" s="29">
        <f t="shared" si="17"/>
        <v>29.136223450555974</v>
      </c>
      <c r="F33" s="30">
        <f t="shared" si="1"/>
        <v>29.718947919567093</v>
      </c>
      <c r="G33" s="29">
        <f t="shared" si="2"/>
        <v>151354.25668452421</v>
      </c>
      <c r="H33" s="30">
        <f t="shared" si="18"/>
        <v>1.1397726411064366</v>
      </c>
      <c r="I33" s="29">
        <f t="shared" si="3"/>
        <v>5804.6954202722864</v>
      </c>
      <c r="J33" s="29">
        <f t="shared" si="4"/>
        <v>29.023477101361433</v>
      </c>
      <c r="K33" s="29">
        <f t="shared" si="5"/>
        <v>0</v>
      </c>
      <c r="L33" s="29">
        <f t="shared" si="6"/>
        <v>194.34308235952713</v>
      </c>
      <c r="M33" s="31">
        <f t="shared" si="7"/>
        <v>157129.92862769513</v>
      </c>
      <c r="O33" s="28">
        <v>20</v>
      </c>
      <c r="P33" s="29">
        <f t="shared" si="19"/>
        <v>161865.61521443556</v>
      </c>
      <c r="Q33" s="29">
        <f t="shared" si="20"/>
        <v>5555.4768616159436</v>
      </c>
      <c r="R33" s="29">
        <f t="shared" si="22"/>
        <v>29.136223450555974</v>
      </c>
      <c r="S33" s="30">
        <f t="shared" si="8"/>
        <v>29.718947919567093</v>
      </c>
      <c r="T33" s="29">
        <f t="shared" si="9"/>
        <v>165102.92751872426</v>
      </c>
      <c r="U33" s="30">
        <f t="shared" si="23"/>
        <v>1.2819938318244632</v>
      </c>
      <c r="V33" s="29">
        <f t="shared" si="10"/>
        <v>7122.087069435167</v>
      </c>
      <c r="W33" s="29">
        <f t="shared" si="11"/>
        <v>35.610435347175837</v>
      </c>
      <c r="X33" s="29">
        <f t="shared" si="12"/>
        <v>0</v>
      </c>
      <c r="Y33" s="29">
        <f t="shared" si="13"/>
        <v>238.4497813740648</v>
      </c>
      <c r="Z33" s="31">
        <f t="shared" si="14"/>
        <v>172189.40415281226</v>
      </c>
      <c r="AB33" s="36">
        <f t="shared" si="21"/>
        <v>15059.47552511713</v>
      </c>
    </row>
    <row r="34" spans="2:28" x14ac:dyDescent="0.2">
      <c r="B34" s="25">
        <v>21</v>
      </c>
      <c r="C34" s="23">
        <f t="shared" si="15"/>
        <v>157129.92862769513</v>
      </c>
      <c r="D34" s="23">
        <f t="shared" si="16"/>
        <v>5287.1968769876967</v>
      </c>
      <c r="E34" s="23">
        <f t="shared" si="17"/>
        <v>29.718947919567093</v>
      </c>
      <c r="F34" s="26">
        <f t="shared" si="1"/>
        <v>30.313326877958435</v>
      </c>
      <c r="G34" s="23">
        <f t="shared" si="2"/>
        <v>160272.52720024905</v>
      </c>
      <c r="H34" s="26">
        <f t="shared" si="18"/>
        <v>1.1625680939285654</v>
      </c>
      <c r="I34" s="23">
        <f t="shared" si="3"/>
        <v>6146.7263955046501</v>
      </c>
      <c r="J34" s="23">
        <f t="shared" si="4"/>
        <v>30.733631977523252</v>
      </c>
      <c r="K34" s="23">
        <f t="shared" si="5"/>
        <v>0</v>
      </c>
      <c r="L34" s="23">
        <f t="shared" si="6"/>
        <v>201.75920604657273</v>
      </c>
      <c r="M34" s="27">
        <f t="shared" si="7"/>
        <v>166388.51996377617</v>
      </c>
      <c r="O34" s="25">
        <v>21</v>
      </c>
      <c r="P34" s="23">
        <f t="shared" si="19"/>
        <v>172189.40415281226</v>
      </c>
      <c r="Q34" s="23">
        <f t="shared" si="20"/>
        <v>5793.9266429900081</v>
      </c>
      <c r="R34" s="23">
        <f t="shared" si="22"/>
        <v>29.718947919567093</v>
      </c>
      <c r="S34" s="26">
        <f t="shared" si="8"/>
        <v>30.313326877958435</v>
      </c>
      <c r="T34" s="23">
        <f t="shared" si="9"/>
        <v>175633.19223586848</v>
      </c>
      <c r="U34" s="26">
        <f t="shared" si="23"/>
        <v>1.3076337084609526</v>
      </c>
      <c r="V34" s="23">
        <f t="shared" si="10"/>
        <v>7576.3337827237419</v>
      </c>
      <c r="W34" s="23">
        <f t="shared" si="11"/>
        <v>37.881668913618711</v>
      </c>
      <c r="X34" s="23">
        <f t="shared" si="12"/>
        <v>0</v>
      </c>
      <c r="Y34" s="23">
        <f t="shared" si="13"/>
        <v>248.68442002951241</v>
      </c>
      <c r="Z34" s="27">
        <f t="shared" si="14"/>
        <v>183171.64434967862</v>
      </c>
      <c r="AB34" s="5">
        <f t="shared" si="21"/>
        <v>16783.124385902454</v>
      </c>
    </row>
    <row r="35" spans="2:28" x14ac:dyDescent="0.2">
      <c r="B35" s="25">
        <v>22</v>
      </c>
      <c r="C35" s="23">
        <f t="shared" si="15"/>
        <v>166388.51996377617</v>
      </c>
      <c r="D35" s="23">
        <f t="shared" si="16"/>
        <v>5488.9560830342698</v>
      </c>
      <c r="E35" s="23">
        <f t="shared" si="17"/>
        <v>30.313326877958435</v>
      </c>
      <c r="F35" s="26">
        <f t="shared" si="1"/>
        <v>30.919593415517603</v>
      </c>
      <c r="G35" s="23">
        <f t="shared" si="2"/>
        <v>169716.2903630517</v>
      </c>
      <c r="H35" s="26">
        <f t="shared" si="18"/>
        <v>1.1858194558071367</v>
      </c>
      <c r="I35" s="23">
        <f t="shared" si="3"/>
        <v>6508.91091533297</v>
      </c>
      <c r="J35" s="23">
        <f t="shared" si="4"/>
        <v>32.544554576664851</v>
      </c>
      <c r="K35" s="23">
        <f t="shared" si="5"/>
        <v>0</v>
      </c>
      <c r="L35" s="23">
        <f t="shared" si="6"/>
        <v>209.45832869542241</v>
      </c>
      <c r="M35" s="27">
        <f t="shared" si="7"/>
        <v>176192.656723808</v>
      </c>
      <c r="O35" s="25">
        <v>22</v>
      </c>
      <c r="P35" s="23">
        <f t="shared" si="19"/>
        <v>183171.64434967862</v>
      </c>
      <c r="Q35" s="23">
        <f t="shared" si="20"/>
        <v>6042.6110630195208</v>
      </c>
      <c r="R35" s="23">
        <f t="shared" si="22"/>
        <v>30.313326877958435</v>
      </c>
      <c r="S35" s="26">
        <f t="shared" si="8"/>
        <v>30.919593415517603</v>
      </c>
      <c r="T35" s="23">
        <f t="shared" si="9"/>
        <v>186835.07723667219</v>
      </c>
      <c r="U35" s="26">
        <f t="shared" si="23"/>
        <v>1.3337863826301717</v>
      </c>
      <c r="V35" s="23">
        <f t="shared" si="10"/>
        <v>8059.5523513858634</v>
      </c>
      <c r="W35" s="23">
        <f t="shared" si="11"/>
        <v>40.297761756929319</v>
      </c>
      <c r="X35" s="23">
        <f t="shared" si="12"/>
        <v>0</v>
      </c>
      <c r="Y35" s="23">
        <f t="shared" si="13"/>
        <v>259.35834543038698</v>
      </c>
      <c r="Z35" s="27">
        <f t="shared" si="14"/>
        <v>194854.33182630115</v>
      </c>
      <c r="AB35" s="5">
        <f t="shared" si="21"/>
        <v>18661.675102493144</v>
      </c>
    </row>
    <row r="36" spans="2:28" x14ac:dyDescent="0.2">
      <c r="B36" s="25">
        <v>23</v>
      </c>
      <c r="C36" s="23">
        <f t="shared" si="15"/>
        <v>176192.656723808</v>
      </c>
      <c r="D36" s="23">
        <f t="shared" si="16"/>
        <v>5698.4144117296919</v>
      </c>
      <c r="E36" s="23">
        <f t="shared" si="17"/>
        <v>30.919593415517603</v>
      </c>
      <c r="F36" s="26">
        <f t="shared" si="1"/>
        <v>31.537985283827954</v>
      </c>
      <c r="G36" s="23">
        <f t="shared" si="2"/>
        <v>179716.50985828415</v>
      </c>
      <c r="H36" s="26">
        <f t="shared" si="18"/>
        <v>1.2095358449232794</v>
      </c>
      <c r="I36" s="23">
        <f t="shared" si="3"/>
        <v>6892.4364902144653</v>
      </c>
      <c r="J36" s="23">
        <f t="shared" si="4"/>
        <v>34.46218245107233</v>
      </c>
      <c r="K36" s="23">
        <f t="shared" si="5"/>
        <v>0</v>
      </c>
      <c r="L36" s="23">
        <f t="shared" si="6"/>
        <v>217.45124953432028</v>
      </c>
      <c r="M36" s="27">
        <f t="shared" si="7"/>
        <v>186574.48416604756</v>
      </c>
      <c r="O36" s="25">
        <v>23</v>
      </c>
      <c r="P36" s="23">
        <f t="shared" si="19"/>
        <v>194854.33182630115</v>
      </c>
      <c r="Q36" s="23">
        <f t="shared" si="20"/>
        <v>6301.9694084499079</v>
      </c>
      <c r="R36" s="23">
        <f t="shared" si="22"/>
        <v>30.919593415517603</v>
      </c>
      <c r="S36" s="26">
        <f t="shared" si="8"/>
        <v>31.537985283827954</v>
      </c>
      <c r="T36" s="23">
        <f t="shared" si="9"/>
        <v>198751.41846282716</v>
      </c>
      <c r="U36" s="26">
        <f t="shared" si="23"/>
        <v>1.3604621102827752</v>
      </c>
      <c r="V36" s="23">
        <f t="shared" si="10"/>
        <v>8573.5906003572545</v>
      </c>
      <c r="W36" s="23">
        <f t="shared" si="11"/>
        <v>42.867953001786276</v>
      </c>
      <c r="X36" s="23">
        <f t="shared" si="12"/>
        <v>0</v>
      </c>
      <c r="Y36" s="23">
        <f t="shared" si="13"/>
        <v>270.49041245287953</v>
      </c>
      <c r="Z36" s="27">
        <f t="shared" si="14"/>
        <v>207282.14111018262</v>
      </c>
      <c r="AB36" s="5">
        <f t="shared" si="21"/>
        <v>20707.656944135058</v>
      </c>
    </row>
    <row r="37" spans="2:28" x14ac:dyDescent="0.2">
      <c r="B37" s="25">
        <v>24</v>
      </c>
      <c r="C37" s="23">
        <f t="shared" si="15"/>
        <v>186574.48416604756</v>
      </c>
      <c r="D37" s="23">
        <f t="shared" si="16"/>
        <v>5915.8656612640125</v>
      </c>
      <c r="E37" s="23">
        <f t="shared" si="17"/>
        <v>31.537985283827958</v>
      </c>
      <c r="F37" s="26">
        <f t="shared" si="1"/>
        <v>32.168744989504518</v>
      </c>
      <c r="G37" s="23">
        <f t="shared" si="2"/>
        <v>190305.97384936854</v>
      </c>
      <c r="H37" s="26">
        <f t="shared" si="18"/>
        <v>1.233726561821745</v>
      </c>
      <c r="I37" s="23">
        <f t="shared" si="3"/>
        <v>7298.5606024705739</v>
      </c>
      <c r="J37" s="23">
        <f t="shared" si="4"/>
        <v>36.492803012352873</v>
      </c>
      <c r="K37" s="23">
        <f t="shared" si="5"/>
        <v>0</v>
      </c>
      <c r="L37" s="23">
        <f t="shared" si="6"/>
        <v>225.7491798895968</v>
      </c>
      <c r="M37" s="27">
        <f t="shared" si="7"/>
        <v>197568.04164882677</v>
      </c>
      <c r="O37" s="25">
        <v>24</v>
      </c>
      <c r="P37" s="23">
        <f t="shared" si="19"/>
        <v>207282.14111018262</v>
      </c>
      <c r="Q37" s="23">
        <f t="shared" si="20"/>
        <v>6572.4598209027872</v>
      </c>
      <c r="R37" s="23">
        <f t="shared" si="22"/>
        <v>31.537985283827958</v>
      </c>
      <c r="S37" s="26">
        <f t="shared" si="8"/>
        <v>32.168744989504518</v>
      </c>
      <c r="T37" s="23">
        <f t="shared" si="9"/>
        <v>211427.78393238629</v>
      </c>
      <c r="U37" s="26">
        <f t="shared" si="23"/>
        <v>1.3876713524884308</v>
      </c>
      <c r="V37" s="23">
        <f t="shared" si="10"/>
        <v>9120.4142088480403</v>
      </c>
      <c r="W37" s="23">
        <f t="shared" si="11"/>
        <v>45.602071044240205</v>
      </c>
      <c r="X37" s="23">
        <f t="shared" si="12"/>
        <v>0</v>
      </c>
      <c r="Y37" s="23">
        <f t="shared" si="13"/>
        <v>282.10028525404329</v>
      </c>
      <c r="Z37" s="27">
        <f t="shared" si="14"/>
        <v>220502.59607019011</v>
      </c>
      <c r="AB37" s="5">
        <f t="shared" si="21"/>
        <v>22934.55442136334</v>
      </c>
    </row>
    <row r="38" spans="2:28" s="6" customFormat="1" x14ac:dyDescent="0.2">
      <c r="B38" s="28">
        <v>25</v>
      </c>
      <c r="C38" s="29">
        <f t="shared" si="15"/>
        <v>197568.04164882677</v>
      </c>
      <c r="D38" s="29">
        <f t="shared" si="16"/>
        <v>6141.6148411536096</v>
      </c>
      <c r="E38" s="29">
        <f t="shared" si="17"/>
        <v>32.168744989504518</v>
      </c>
      <c r="F38" s="30">
        <f t="shared" si="1"/>
        <v>32.812119889294607</v>
      </c>
      <c r="G38" s="29">
        <f t="shared" si="2"/>
        <v>201519.40248180329</v>
      </c>
      <c r="H38" s="30">
        <f t="shared" si="18"/>
        <v>1.2584010930581799</v>
      </c>
      <c r="I38" s="29">
        <f t="shared" si="3"/>
        <v>7728.614829250042</v>
      </c>
      <c r="J38" s="29">
        <f t="shared" si="4"/>
        <v>38.643074146250214</v>
      </c>
      <c r="K38" s="29">
        <f t="shared" si="5"/>
        <v>0</v>
      </c>
      <c r="L38" s="29">
        <f t="shared" si="6"/>
        <v>234.36375891131459</v>
      </c>
      <c r="M38" s="31">
        <f t="shared" si="7"/>
        <v>209209.37423690711</v>
      </c>
      <c r="O38" s="28">
        <v>25</v>
      </c>
      <c r="P38" s="29">
        <f t="shared" si="19"/>
        <v>220502.59607019011</v>
      </c>
      <c r="Q38" s="29">
        <f t="shared" si="20"/>
        <v>6854.5601061568304</v>
      </c>
      <c r="R38" s="29">
        <f t="shared" si="22"/>
        <v>32.168744989504518</v>
      </c>
      <c r="S38" s="30">
        <f t="shared" si="8"/>
        <v>32.812119889294607</v>
      </c>
      <c r="T38" s="29">
        <f t="shared" si="9"/>
        <v>224912.6479915939</v>
      </c>
      <c r="U38" s="30">
        <f t="shared" si="23"/>
        <v>1.4154247795381993</v>
      </c>
      <c r="V38" s="29">
        <f t="shared" si="10"/>
        <v>9702.1142270883684</v>
      </c>
      <c r="W38" s="29">
        <f t="shared" si="11"/>
        <v>48.510571135441843</v>
      </c>
      <c r="X38" s="29">
        <f t="shared" si="12"/>
        <v>0</v>
      </c>
      <c r="Y38" s="29">
        <f t="shared" si="13"/>
        <v>294.2084720073982</v>
      </c>
      <c r="Z38" s="31">
        <f t="shared" si="14"/>
        <v>234566.2516475468</v>
      </c>
      <c r="AB38" s="36">
        <f t="shared" si="21"/>
        <v>25356.877410639689</v>
      </c>
    </row>
    <row r="39" spans="2:28" x14ac:dyDescent="0.2">
      <c r="B39" s="25">
        <v>26</v>
      </c>
      <c r="C39" s="23">
        <f t="shared" si="15"/>
        <v>209209.37423690711</v>
      </c>
      <c r="D39" s="23">
        <f t="shared" si="16"/>
        <v>6375.9786000649246</v>
      </c>
      <c r="E39" s="23">
        <f t="shared" si="17"/>
        <v>32.812119889294607</v>
      </c>
      <c r="F39" s="26">
        <f t="shared" si="1"/>
        <v>33.468362287080502</v>
      </c>
      <c r="G39" s="23">
        <f t="shared" si="2"/>
        <v>213393.56172164527</v>
      </c>
      <c r="H39" s="26">
        <f t="shared" si="18"/>
        <v>1.2835691149193436</v>
      </c>
      <c r="I39" s="23">
        <f t="shared" si="3"/>
        <v>8184.0092084300104</v>
      </c>
      <c r="J39" s="23">
        <f t="shared" si="4"/>
        <v>40.920046042150055</v>
      </c>
      <c r="K39" s="23">
        <f t="shared" si="5"/>
        <v>0</v>
      </c>
      <c r="L39" s="23">
        <f t="shared" si="6"/>
        <v>243.30706989900327</v>
      </c>
      <c r="M39" s="27">
        <f t="shared" si="7"/>
        <v>221536.65088403312</v>
      </c>
      <c r="O39" s="25">
        <v>26</v>
      </c>
      <c r="P39" s="23">
        <f t="shared" si="19"/>
        <v>234566.2516475468</v>
      </c>
      <c r="Q39" s="23">
        <f t="shared" si="20"/>
        <v>7148.7685781642285</v>
      </c>
      <c r="R39" s="23">
        <f t="shared" si="22"/>
        <v>32.812119889294607</v>
      </c>
      <c r="S39" s="26">
        <f t="shared" si="8"/>
        <v>33.468362287080502</v>
      </c>
      <c r="T39" s="23">
        <f t="shared" si="9"/>
        <v>239257.57668049776</v>
      </c>
      <c r="U39" s="26">
        <f t="shared" si="23"/>
        <v>1.4437332751289633</v>
      </c>
      <c r="V39" s="23">
        <f t="shared" si="10"/>
        <v>10320.915072492064</v>
      </c>
      <c r="W39" s="23">
        <f t="shared" si="11"/>
        <v>51.604575362460317</v>
      </c>
      <c r="X39" s="23">
        <f t="shared" si="12"/>
        <v>0</v>
      </c>
      <c r="Y39" s="23">
        <f t="shared" si="13"/>
        <v>306.83636112944117</v>
      </c>
      <c r="Z39" s="27">
        <f t="shared" si="14"/>
        <v>249526.88717762736</v>
      </c>
      <c r="AB39" s="5">
        <f t="shared" si="21"/>
        <v>27990.236293594236</v>
      </c>
    </row>
    <row r="40" spans="2:28" x14ac:dyDescent="0.2">
      <c r="B40" s="25">
        <v>27</v>
      </c>
      <c r="C40" s="23">
        <f t="shared" si="15"/>
        <v>221536.65088403312</v>
      </c>
      <c r="D40" s="23">
        <f t="shared" si="16"/>
        <v>6619.2856699639278</v>
      </c>
      <c r="E40" s="23">
        <f t="shared" si="17"/>
        <v>33.468362287080502</v>
      </c>
      <c r="F40" s="26">
        <f t="shared" si="1"/>
        <v>34.137729532822114</v>
      </c>
      <c r="G40" s="23">
        <f t="shared" si="2"/>
        <v>225967.38390171379</v>
      </c>
      <c r="H40" s="26">
        <f t="shared" si="18"/>
        <v>1.3092404972177305</v>
      </c>
      <c r="I40" s="23">
        <f t="shared" si="3"/>
        <v>8666.2368617697721</v>
      </c>
      <c r="J40" s="23">
        <f t="shared" si="4"/>
        <v>43.331184308848862</v>
      </c>
      <c r="K40" s="23">
        <f t="shared" si="5"/>
        <v>0</v>
      </c>
      <c r="L40" s="23">
        <f t="shared" si="6"/>
        <v>252.59165725038426</v>
      </c>
      <c r="M40" s="27">
        <f t="shared" si="7"/>
        <v>234590.28957917469</v>
      </c>
      <c r="O40" s="25">
        <v>27</v>
      </c>
      <c r="P40" s="23">
        <f t="shared" si="19"/>
        <v>249526.88717762736</v>
      </c>
      <c r="Q40" s="23">
        <f t="shared" si="20"/>
        <v>7455.6049392936693</v>
      </c>
      <c r="R40" s="23">
        <f t="shared" si="22"/>
        <v>33.468362287080502</v>
      </c>
      <c r="S40" s="26">
        <f t="shared" si="8"/>
        <v>34.137729532822114</v>
      </c>
      <c r="T40" s="23">
        <f t="shared" si="9"/>
        <v>254517.42492117992</v>
      </c>
      <c r="U40" s="26">
        <f t="shared" si="23"/>
        <v>1.4726079406315427</v>
      </c>
      <c r="V40" s="23">
        <f t="shared" si="10"/>
        <v>10979.183035815608</v>
      </c>
      <c r="W40" s="23">
        <f t="shared" si="11"/>
        <v>54.895915179078038</v>
      </c>
      <c r="X40" s="23">
        <f t="shared" si="12"/>
        <v>0</v>
      </c>
      <c r="Y40" s="23">
        <f t="shared" si="13"/>
        <v>320.0062590610558</v>
      </c>
      <c r="Z40" s="27">
        <f t="shared" si="14"/>
        <v>265441.71204181644</v>
      </c>
      <c r="AB40" s="5">
        <f t="shared" si="21"/>
        <v>30851.422462641756</v>
      </c>
    </row>
    <row r="41" spans="2:28" x14ac:dyDescent="0.2">
      <c r="B41" s="25">
        <v>28</v>
      </c>
      <c r="C41" s="23">
        <f t="shared" si="15"/>
        <v>234590.28957917469</v>
      </c>
      <c r="D41" s="23">
        <f t="shared" si="16"/>
        <v>6871.8773272143117</v>
      </c>
      <c r="E41" s="23">
        <f t="shared" si="17"/>
        <v>34.137729532822114</v>
      </c>
      <c r="F41" s="26">
        <f t="shared" si="1"/>
        <v>34.820484123478558</v>
      </c>
      <c r="G41" s="23">
        <f t="shared" si="2"/>
        <v>239282.09537075821</v>
      </c>
      <c r="H41" s="26">
        <f t="shared" si="18"/>
        <v>1.3354253071620852</v>
      </c>
      <c r="I41" s="23">
        <f t="shared" si="3"/>
        <v>9176.8788904753419</v>
      </c>
      <c r="J41" s="23">
        <f t="shared" si="4"/>
        <v>45.884394452376711</v>
      </c>
      <c r="K41" s="23">
        <f t="shared" si="5"/>
        <v>0</v>
      </c>
      <c r="L41" s="23">
        <f t="shared" si="6"/>
        <v>262.23054405685792</v>
      </c>
      <c r="M41" s="27">
        <f t="shared" si="7"/>
        <v>248413.08986678117</v>
      </c>
      <c r="O41" s="25">
        <v>28</v>
      </c>
      <c r="P41" s="23">
        <f t="shared" si="19"/>
        <v>265441.71204181644</v>
      </c>
      <c r="Q41" s="23">
        <f t="shared" si="20"/>
        <v>7775.6111983547253</v>
      </c>
      <c r="R41" s="23">
        <f t="shared" si="22"/>
        <v>34.137729532822114</v>
      </c>
      <c r="S41" s="26">
        <f t="shared" si="8"/>
        <v>34.820484123478558</v>
      </c>
      <c r="T41" s="23">
        <f t="shared" si="9"/>
        <v>270750.54628265277</v>
      </c>
      <c r="U41" s="26">
        <f t="shared" si="23"/>
        <v>1.5020600994441735</v>
      </c>
      <c r="V41" s="23">
        <f t="shared" si="10"/>
        <v>11679.435329839927</v>
      </c>
      <c r="W41" s="23">
        <f t="shared" si="11"/>
        <v>58.397176649199636</v>
      </c>
      <c r="X41" s="23">
        <f t="shared" si="12"/>
        <v>0</v>
      </c>
      <c r="Y41" s="23">
        <f t="shared" si="13"/>
        <v>333.74142967055877</v>
      </c>
      <c r="Z41" s="27">
        <f t="shared" si="14"/>
        <v>282371.58443584351</v>
      </c>
      <c r="AB41" s="5">
        <f t="shared" si="21"/>
        <v>33958.494569062343</v>
      </c>
    </row>
    <row r="42" spans="2:28" x14ac:dyDescent="0.2">
      <c r="B42" s="25">
        <v>29</v>
      </c>
      <c r="C42" s="23">
        <f t="shared" si="15"/>
        <v>248413.08986678117</v>
      </c>
      <c r="D42" s="23">
        <f t="shared" si="16"/>
        <v>7134.1078712711696</v>
      </c>
      <c r="E42" s="23">
        <f t="shared" si="17"/>
        <v>34.820484123478558</v>
      </c>
      <c r="F42" s="26">
        <f t="shared" si="1"/>
        <v>35.516893805948129</v>
      </c>
      <c r="G42" s="23">
        <f t="shared" si="2"/>
        <v>253381.35166411681</v>
      </c>
      <c r="H42" s="26">
        <f t="shared" si="18"/>
        <v>1.3621338133053269</v>
      </c>
      <c r="I42" s="23">
        <f t="shared" si="3"/>
        <v>9717.6095592261463</v>
      </c>
      <c r="J42" s="23">
        <f t="shared" si="4"/>
        <v>48.588047796130731</v>
      </c>
      <c r="K42" s="23">
        <f t="shared" si="5"/>
        <v>0</v>
      </c>
      <c r="L42" s="23">
        <f t="shared" si="6"/>
        <v>272.23725037043397</v>
      </c>
      <c r="M42" s="27">
        <f t="shared" si="7"/>
        <v>263050.37317554682</v>
      </c>
      <c r="O42" s="25">
        <v>29</v>
      </c>
      <c r="P42" s="23">
        <f t="shared" si="19"/>
        <v>282371.58443584351</v>
      </c>
      <c r="Q42" s="23">
        <f t="shared" si="20"/>
        <v>8109.3526280252845</v>
      </c>
      <c r="R42" s="23">
        <f t="shared" si="22"/>
        <v>34.820484123478558</v>
      </c>
      <c r="S42" s="26">
        <f t="shared" si="8"/>
        <v>35.516893805948129</v>
      </c>
      <c r="T42" s="23">
        <f t="shared" si="9"/>
        <v>288019.01612456038</v>
      </c>
      <c r="U42" s="26">
        <f t="shared" si="23"/>
        <v>1.5321013014330571</v>
      </c>
      <c r="V42" s="23">
        <f t="shared" si="10"/>
        <v>12424.349715177121</v>
      </c>
      <c r="W42" s="23">
        <f t="shared" si="11"/>
        <v>62.121748575885604</v>
      </c>
      <c r="X42" s="23">
        <f t="shared" si="12"/>
        <v>0</v>
      </c>
      <c r="Y42" s="23">
        <f t="shared" si="13"/>
        <v>348.06613534798731</v>
      </c>
      <c r="Z42" s="27">
        <f t="shared" si="14"/>
        <v>300381.2440911617</v>
      </c>
      <c r="AB42" s="5">
        <f t="shared" si="21"/>
        <v>37330.870915614883</v>
      </c>
    </row>
    <row r="43" spans="2:28" s="6" customFormat="1" x14ac:dyDescent="0.2">
      <c r="B43" s="32">
        <v>30</v>
      </c>
      <c r="C43" s="33">
        <f t="shared" si="15"/>
        <v>263050.37317554682</v>
      </c>
      <c r="D43" s="33">
        <f t="shared" si="16"/>
        <v>7406.3451216416033</v>
      </c>
      <c r="E43" s="33">
        <f t="shared" si="17"/>
        <v>35.516893805948129</v>
      </c>
      <c r="F43" s="34">
        <f t="shared" si="1"/>
        <v>36.227231682067092</v>
      </c>
      <c r="G43" s="33">
        <f t="shared" si="2"/>
        <v>268311.38063905772</v>
      </c>
      <c r="H43" s="34">
        <f t="shared" si="18"/>
        <v>1.3893764895714336</v>
      </c>
      <c r="I43" s="33">
        <f t="shared" si="3"/>
        <v>10290.201785660924</v>
      </c>
      <c r="J43" s="33">
        <f t="shared" si="4"/>
        <v>51.451008928304617</v>
      </c>
      <c r="K43" s="33">
        <f t="shared" si="5"/>
        <v>0</v>
      </c>
      <c r="L43" s="33">
        <f t="shared" si="6"/>
        <v>282.62581216772691</v>
      </c>
      <c r="M43" s="35">
        <f t="shared" si="7"/>
        <v>278550.13141579035</v>
      </c>
      <c r="O43" s="32">
        <v>30</v>
      </c>
      <c r="P43" s="33">
        <f t="shared" si="19"/>
        <v>300381.2440911617</v>
      </c>
      <c r="Q43" s="33">
        <f t="shared" si="20"/>
        <v>8457.4187633732727</v>
      </c>
      <c r="R43" s="33">
        <f t="shared" si="22"/>
        <v>35.516893805948129</v>
      </c>
      <c r="S43" s="34">
        <f t="shared" si="8"/>
        <v>36.227231682067092</v>
      </c>
      <c r="T43" s="33">
        <f t="shared" si="9"/>
        <v>306388.8689729849</v>
      </c>
      <c r="U43" s="34">
        <f t="shared" si="23"/>
        <v>1.5627433274617182</v>
      </c>
      <c r="V43" s="33">
        <f t="shared" si="10"/>
        <v>13216.774740011118</v>
      </c>
      <c r="W43" s="33">
        <f t="shared" si="11"/>
        <v>66.083873700055591</v>
      </c>
      <c r="X43" s="33">
        <f t="shared" si="12"/>
        <v>0</v>
      </c>
      <c r="Y43" s="33">
        <f t="shared" si="13"/>
        <v>363.00567986321767</v>
      </c>
      <c r="Z43" s="35">
        <f t="shared" si="14"/>
        <v>319539.55983929598</v>
      </c>
      <c r="AB43" s="36">
        <f t="shared" si="21"/>
        <v>40989.428423505626</v>
      </c>
    </row>
    <row r="44" spans="2:28" x14ac:dyDescent="0.2">
      <c r="B44" s="1"/>
      <c r="C44" s="3"/>
      <c r="D44" s="1"/>
      <c r="E44" s="1"/>
      <c r="F44" s="1"/>
      <c r="G44" s="1"/>
      <c r="H44" s="1"/>
      <c r="I44" s="1"/>
      <c r="J44" s="2"/>
      <c r="K44" s="2"/>
      <c r="L44" s="1"/>
      <c r="M44" s="1"/>
    </row>
    <row r="45" spans="2:28" x14ac:dyDescent="0.2">
      <c r="B45" s="17" t="s">
        <v>27</v>
      </c>
      <c r="C45" s="18"/>
      <c r="D45" s="18"/>
      <c r="E45" s="18"/>
      <c r="F45" s="18"/>
      <c r="G45" s="19"/>
      <c r="H45" s="1"/>
      <c r="I45" s="1"/>
      <c r="J45" s="2"/>
      <c r="K45" s="2"/>
      <c r="L45" s="1"/>
      <c r="M45" s="1"/>
    </row>
    <row r="46" spans="2:28" x14ac:dyDescent="0.2">
      <c r="B46" s="9" t="s">
        <v>25</v>
      </c>
      <c r="G46" s="10"/>
      <c r="H46" s="1"/>
      <c r="I46" s="1"/>
      <c r="J46" s="2"/>
      <c r="K46" s="2"/>
      <c r="L46" s="1"/>
      <c r="M46" s="1"/>
    </row>
    <row r="47" spans="2:28" x14ac:dyDescent="0.2">
      <c r="B47" s="11" t="s">
        <v>19</v>
      </c>
      <c r="D47">
        <f>1*0.035*(0.035+1.08)^(D49-1)</f>
        <v>5.4096294021875012E-2</v>
      </c>
      <c r="G47" s="10"/>
      <c r="H47" s="1"/>
      <c r="I47" s="1"/>
      <c r="J47" s="2"/>
      <c r="K47" s="2"/>
      <c r="L47" s="1"/>
      <c r="M47" s="1"/>
    </row>
    <row r="48" spans="2:28" x14ac:dyDescent="0.2">
      <c r="B48" s="11" t="s">
        <v>24</v>
      </c>
      <c r="D48" s="12">
        <f>C14*D6*(D6+1+D4)^(D49-1)</f>
        <v>3672.5401367187496</v>
      </c>
      <c r="E48">
        <f>(D6+1+D4)^(D49-1)</f>
        <v>1.3354691406249999</v>
      </c>
      <c r="F48">
        <f>C14*D6</f>
        <v>2750</v>
      </c>
      <c r="G48" s="13">
        <f>E48*F48</f>
        <v>3672.5401367187496</v>
      </c>
      <c r="H48" s="1"/>
      <c r="I48" s="1"/>
      <c r="J48" s="2"/>
      <c r="K48" s="2"/>
      <c r="L48" s="1"/>
      <c r="M48" s="1"/>
    </row>
    <row r="49" spans="2:13" x14ac:dyDescent="0.2">
      <c r="B49" s="14" t="s">
        <v>1</v>
      </c>
      <c r="C49" s="15"/>
      <c r="D49" s="15">
        <v>5</v>
      </c>
      <c r="E49" s="15"/>
      <c r="F49" s="15"/>
      <c r="G49" s="16"/>
      <c r="H49" s="1"/>
      <c r="I49" s="1"/>
      <c r="J49" s="2"/>
      <c r="K49" s="2"/>
      <c r="L49" s="1"/>
      <c r="M49" s="1"/>
    </row>
    <row r="50" spans="2:13" x14ac:dyDescent="0.2">
      <c r="B50" s="1"/>
      <c r="C50" s="3"/>
      <c r="D50" s="1"/>
      <c r="E50" s="1"/>
      <c r="F50" s="1"/>
      <c r="G50" s="1"/>
      <c r="H50" s="1"/>
      <c r="I50" s="1"/>
      <c r="J50" s="2"/>
      <c r="K50" s="2"/>
      <c r="L50" s="1"/>
      <c r="M50" s="1"/>
    </row>
    <row r="51" spans="2:13" x14ac:dyDescent="0.2">
      <c r="B51" s="1"/>
      <c r="C51" s="3"/>
      <c r="D51" s="1"/>
      <c r="E51" s="1"/>
      <c r="F51" s="1"/>
      <c r="G51" s="1"/>
      <c r="H51" s="1"/>
      <c r="I51" s="1"/>
      <c r="J51" s="2"/>
      <c r="K51" s="2"/>
      <c r="L51" s="1"/>
      <c r="M51" s="1"/>
    </row>
    <row r="52" spans="2:13" x14ac:dyDescent="0.2">
      <c r="B52" s="1"/>
      <c r="C52" s="3"/>
      <c r="D52" s="1"/>
      <c r="E52" s="1"/>
      <c r="F52" s="1"/>
      <c r="G52" s="1"/>
      <c r="H52" s="1"/>
      <c r="I52" s="1"/>
      <c r="J52" s="2"/>
      <c r="K52" s="2"/>
      <c r="L52" s="1"/>
      <c r="M52" s="1"/>
    </row>
    <row r="53" spans="2:13" x14ac:dyDescent="0.2">
      <c r="B53" s="1"/>
      <c r="C53" s="3"/>
      <c r="D53" s="1"/>
      <c r="E53" s="1"/>
      <c r="F53" s="1"/>
      <c r="G53" s="1"/>
      <c r="H53" s="1"/>
      <c r="I53" s="1"/>
      <c r="J53" s="2"/>
      <c r="K53" s="2"/>
      <c r="L53" s="2"/>
      <c r="M53" s="2"/>
    </row>
    <row r="54" spans="2:13" x14ac:dyDescent="0.2">
      <c r="B54" s="1"/>
      <c r="C54" s="3"/>
      <c r="D54" s="1"/>
      <c r="E54" s="1"/>
      <c r="F54" s="1"/>
      <c r="G54" s="1"/>
      <c r="H54" s="1"/>
      <c r="I54" s="1"/>
      <c r="J54" s="2"/>
      <c r="K54" s="2"/>
      <c r="L54" s="2"/>
      <c r="M54" s="2"/>
    </row>
    <row r="55" spans="2:13" x14ac:dyDescent="0.2">
      <c r="B55" s="1"/>
      <c r="C55" s="3"/>
      <c r="D55" s="1"/>
      <c r="E55" s="1"/>
      <c r="F55" s="1"/>
      <c r="G55" s="1"/>
      <c r="H55" s="1"/>
      <c r="I55" s="1"/>
      <c r="J55" s="2"/>
      <c r="K55" s="2"/>
      <c r="L55" s="2"/>
      <c r="M55" s="2"/>
    </row>
    <row r="56" spans="2:13" x14ac:dyDescent="0.2">
      <c r="B56" s="1"/>
      <c r="C56" s="3"/>
      <c r="D56" s="1"/>
      <c r="E56" s="1"/>
      <c r="F56" s="1"/>
      <c r="G56" s="1"/>
      <c r="H56" s="1"/>
      <c r="I56" s="1"/>
      <c r="J56" s="2"/>
      <c r="K56" s="2"/>
      <c r="L56" s="2"/>
      <c r="M56" s="2"/>
    </row>
    <row r="57" spans="2:13" x14ac:dyDescent="0.2">
      <c r="B57" s="1"/>
      <c r="C57" s="3"/>
      <c r="D57" s="1"/>
      <c r="E57" s="1"/>
      <c r="F57" s="1"/>
      <c r="G57" s="1"/>
      <c r="H57" s="1"/>
      <c r="I57" s="1"/>
      <c r="J57" s="2"/>
      <c r="K57" s="2"/>
      <c r="L57" s="2"/>
      <c r="M5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4898-FF46-4B5F-B8CE-BE5C3B600089}">
  <dimension ref="B1:AB57"/>
  <sheetViews>
    <sheetView zoomScale="85" zoomScaleNormal="85" workbookViewId="0">
      <selection activeCell="I47" sqref="I47"/>
    </sheetView>
  </sheetViews>
  <sheetFormatPr defaultRowHeight="12.75" x14ac:dyDescent="0.2"/>
  <cols>
    <col min="1" max="1" width="2.5703125" customWidth="1"/>
    <col min="2" max="2" width="11.5703125" customWidth="1"/>
    <col min="3" max="3" width="10.42578125" customWidth="1"/>
    <col min="4" max="4" width="10.42578125" bestFit="1" customWidth="1"/>
    <col min="5" max="5" width="6.140625" customWidth="1"/>
    <col min="6" max="6" width="9.140625" customWidth="1"/>
    <col min="7" max="7" width="16.140625" customWidth="1"/>
    <col min="8" max="8" width="7.140625" customWidth="1"/>
    <col min="9" max="9" width="12.140625" customWidth="1"/>
    <col min="10" max="10" width="8" customWidth="1"/>
    <col min="11" max="11" width="10" customWidth="1"/>
    <col min="12" max="12" width="11.42578125" customWidth="1"/>
    <col min="13" max="13" width="10.7109375" bestFit="1" customWidth="1"/>
    <col min="14" max="14" width="3.140625" customWidth="1"/>
    <col min="15" max="15" width="11.5703125" customWidth="1"/>
    <col min="16" max="16" width="11.140625" customWidth="1"/>
    <col min="17" max="17" width="10.140625" customWidth="1"/>
    <col min="18" max="18" width="8.85546875" customWidth="1"/>
    <col min="19" max="19" width="8.85546875" bestFit="1" customWidth="1"/>
    <col min="20" max="20" width="10.85546875" customWidth="1"/>
    <col min="21" max="21" width="7.5703125" bestFit="1" customWidth="1"/>
    <col min="22" max="22" width="11.5703125" bestFit="1" customWidth="1"/>
    <col min="23" max="23" width="10.85546875" customWidth="1"/>
    <col min="24" max="24" width="11" customWidth="1"/>
    <col min="25" max="25" width="8.140625" customWidth="1"/>
    <col min="26" max="26" width="10.85546875" bestFit="1" customWidth="1"/>
    <col min="28" max="28" width="9.7109375" bestFit="1" customWidth="1"/>
  </cols>
  <sheetData>
    <row r="1" spans="2:28" ht="6.75" customHeight="1" x14ac:dyDescent="0.2">
      <c r="H1" s="7"/>
      <c r="I1" s="7"/>
      <c r="J1" s="7"/>
      <c r="K1" s="7"/>
      <c r="L1" s="8"/>
    </row>
    <row r="2" spans="2:28" x14ac:dyDescent="0.2">
      <c r="B2" s="20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O2" s="20" t="s">
        <v>22</v>
      </c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2:28" x14ac:dyDescent="0.2">
      <c r="B3" s="11" t="s">
        <v>0</v>
      </c>
      <c r="D3" s="21">
        <v>0</v>
      </c>
      <c r="M3" s="10"/>
      <c r="O3" s="11" t="str">
        <f t="shared" ref="O3:O11" si="0">B3</f>
        <v>Hallinnointi</v>
      </c>
      <c r="Q3" s="21">
        <f>D3</f>
        <v>0</v>
      </c>
      <c r="Z3" s="10"/>
    </row>
    <row r="4" spans="2:28" x14ac:dyDescent="0.2">
      <c r="B4" s="11" t="s">
        <v>2</v>
      </c>
      <c r="D4" s="21">
        <v>0</v>
      </c>
      <c r="M4" s="10"/>
      <c r="O4" s="11" t="str">
        <f t="shared" si="0"/>
        <v>Osingon kasvu</v>
      </c>
      <c r="Q4" s="21">
        <f>D4</f>
        <v>0</v>
      </c>
      <c r="Z4" s="10"/>
    </row>
    <row r="5" spans="2:28" x14ac:dyDescent="0.2">
      <c r="B5" s="11" t="s">
        <v>6</v>
      </c>
      <c r="D5" s="21">
        <v>7.4999999999999997E-2</v>
      </c>
      <c r="M5" s="10"/>
      <c r="O5" s="11" t="str">
        <f t="shared" si="0"/>
        <v>Arvon nousu</v>
      </c>
      <c r="Q5" s="21">
        <f>D5</f>
        <v>7.4999999999999997E-2</v>
      </c>
      <c r="Z5" s="10"/>
    </row>
    <row r="6" spans="2:28" x14ac:dyDescent="0.2">
      <c r="B6" s="11" t="s">
        <v>7</v>
      </c>
      <c r="D6" s="22">
        <v>0</v>
      </c>
      <c r="M6" s="10"/>
      <c r="O6" s="11" t="str">
        <f t="shared" si="0"/>
        <v>Osinkotuotto alussa</v>
      </c>
      <c r="Q6" s="21">
        <f>D6</f>
        <v>0</v>
      </c>
      <c r="Z6" s="10"/>
    </row>
    <row r="7" spans="2:28" x14ac:dyDescent="0.2">
      <c r="B7" s="11" t="s">
        <v>23</v>
      </c>
      <c r="D7" s="21">
        <f>0.75 * 30 % + 0.25 * (1-15%)*30%</f>
        <v>0.28874999999999995</v>
      </c>
      <c r="E7" t="s">
        <v>26</v>
      </c>
      <c r="M7" s="10"/>
      <c r="O7" s="11" t="str">
        <f t="shared" si="0"/>
        <v>Tuotto-osuuksien vero</v>
      </c>
      <c r="Q7" s="21">
        <v>0.2</v>
      </c>
      <c r="Z7" s="10"/>
    </row>
    <row r="8" spans="2:28" x14ac:dyDescent="0.2">
      <c r="B8" s="11" t="s">
        <v>16</v>
      </c>
      <c r="D8" s="21">
        <v>5.0000000000000001E-3</v>
      </c>
      <c r="M8" s="10"/>
      <c r="O8" s="11" t="str">
        <f t="shared" si="0"/>
        <v>Välityspalkkio</v>
      </c>
      <c r="Q8" s="21">
        <v>5.0000000000000001E-3</v>
      </c>
      <c r="Z8" s="10"/>
    </row>
    <row r="9" spans="2:28" x14ac:dyDescent="0.2">
      <c r="B9" s="11" t="s">
        <v>12</v>
      </c>
      <c r="D9" s="21" t="s">
        <v>14</v>
      </c>
      <c r="E9" t="s">
        <v>13</v>
      </c>
      <c r="M9" s="10"/>
      <c r="O9" s="11" t="str">
        <f t="shared" si="0"/>
        <v>Uudelleen sijoitus</v>
      </c>
      <c r="Q9" s="21" t="s">
        <v>14</v>
      </c>
      <c r="R9" t="s">
        <v>13</v>
      </c>
      <c r="Z9" s="10"/>
    </row>
    <row r="10" spans="2:28" x14ac:dyDescent="0.2">
      <c r="B10" s="11" t="s">
        <v>3</v>
      </c>
      <c r="D10" s="21">
        <f>D6+D5</f>
        <v>7.4999999999999997E-2</v>
      </c>
      <c r="M10" s="10"/>
      <c r="O10" s="11" t="str">
        <f t="shared" si="0"/>
        <v>Kokonaistuotto</v>
      </c>
      <c r="Q10" s="21">
        <f>Q5+Q6</f>
        <v>7.4999999999999997E-2</v>
      </c>
      <c r="Z10" s="10"/>
    </row>
    <row r="11" spans="2:28" x14ac:dyDescent="0.2">
      <c r="B11" s="11" t="s">
        <v>20</v>
      </c>
      <c r="D11" s="23">
        <v>50000</v>
      </c>
      <c r="H11" s="24"/>
      <c r="M11" s="10"/>
      <c r="O11" s="11" t="str">
        <f t="shared" si="0"/>
        <v>Alkupääoma</v>
      </c>
      <c r="Q11" s="5">
        <f>D11</f>
        <v>50000</v>
      </c>
      <c r="Z11" s="10"/>
    </row>
    <row r="12" spans="2:28" x14ac:dyDescent="0.2">
      <c r="B12" s="11"/>
      <c r="M12" s="10"/>
      <c r="O12" s="11"/>
      <c r="Z12" s="10"/>
    </row>
    <row r="13" spans="2:28" s="4" customFormat="1" ht="26.85" customHeight="1" x14ac:dyDescent="0.2">
      <c r="B13" s="37"/>
      <c r="C13" s="38" t="s">
        <v>8</v>
      </c>
      <c r="D13" s="38" t="s">
        <v>4</v>
      </c>
      <c r="E13" s="38" t="s">
        <v>5</v>
      </c>
      <c r="F13" s="38" t="s">
        <v>28</v>
      </c>
      <c r="G13" s="38" t="s">
        <v>29</v>
      </c>
      <c r="H13" s="38" t="s">
        <v>15</v>
      </c>
      <c r="I13" s="38" t="s">
        <v>30</v>
      </c>
      <c r="J13" s="38" t="s">
        <v>17</v>
      </c>
      <c r="K13" s="38" t="s">
        <v>18</v>
      </c>
      <c r="L13" s="38" t="s">
        <v>11</v>
      </c>
      <c r="M13" s="39" t="s">
        <v>10</v>
      </c>
      <c r="O13" s="37"/>
      <c r="P13" s="38" t="s">
        <v>8</v>
      </c>
      <c r="Q13" s="38" t="s">
        <v>4</v>
      </c>
      <c r="R13" s="38" t="s">
        <v>5</v>
      </c>
      <c r="S13" s="38" t="s">
        <v>28</v>
      </c>
      <c r="T13" s="38" t="s">
        <v>9</v>
      </c>
      <c r="U13" s="38" t="s">
        <v>31</v>
      </c>
      <c r="V13" s="38" t="s">
        <v>30</v>
      </c>
      <c r="W13" s="38" t="s">
        <v>17</v>
      </c>
      <c r="X13" s="38" t="s">
        <v>18</v>
      </c>
      <c r="Y13" s="38" t="s">
        <v>11</v>
      </c>
      <c r="Z13" s="39" t="s">
        <v>10</v>
      </c>
      <c r="AB13" s="4" t="s">
        <v>32</v>
      </c>
    </row>
    <row r="14" spans="2:28" x14ac:dyDescent="0.2">
      <c r="B14" s="25">
        <v>1</v>
      </c>
      <c r="C14" s="23">
        <f>D11</f>
        <v>50000</v>
      </c>
      <c r="D14" s="23">
        <f>C14/E14</f>
        <v>2500</v>
      </c>
      <c r="E14" s="23">
        <v>20</v>
      </c>
      <c r="F14" s="26">
        <f t="shared" ref="F14:F43" si="1">$D$5*E14+E14</f>
        <v>21.5</v>
      </c>
      <c r="G14" s="23">
        <f t="shared" ref="G14:G43" si="2">D14*F14</f>
        <v>53750</v>
      </c>
      <c r="H14" s="26">
        <f>E14*$D$6*(1-$D$7)</f>
        <v>0</v>
      </c>
      <c r="I14" s="23">
        <f t="shared" ref="I14:I43" si="3">D14*H14</f>
        <v>0</v>
      </c>
      <c r="J14" s="23">
        <f t="shared" ref="J14:J43" si="4">I14*($D$8)</f>
        <v>0</v>
      </c>
      <c r="K14" s="23">
        <f t="shared" ref="K14:K43" si="5">G14*$D$3</f>
        <v>0</v>
      </c>
      <c r="L14" s="23">
        <f t="shared" ref="L14:L43" si="6">IF($D$9="Kyllä",(I14-J14-K14)/F14,0)</f>
        <v>0</v>
      </c>
      <c r="M14" s="27">
        <f t="shared" ref="M14:M43" si="7">(D14+L14)*F14</f>
        <v>53750</v>
      </c>
      <c r="O14" s="25">
        <v>1</v>
      </c>
      <c r="P14" s="23">
        <f>Q11</f>
        <v>50000</v>
      </c>
      <c r="Q14" s="23">
        <f>P14/R14</f>
        <v>2500</v>
      </c>
      <c r="R14" s="23">
        <v>20</v>
      </c>
      <c r="S14" s="26">
        <f t="shared" ref="S14:S43" si="8">$Q$5*R14+R14</f>
        <v>21.5</v>
      </c>
      <c r="T14" s="23">
        <f t="shared" ref="T14:T43" si="9">Q14*S14</f>
        <v>53750</v>
      </c>
      <c r="U14" s="26">
        <f>R14*$Q$6*(1-$Q$7)</f>
        <v>0</v>
      </c>
      <c r="V14" s="23">
        <f t="shared" ref="V14:V43" si="10">Q14*U14</f>
        <v>0</v>
      </c>
      <c r="W14" s="23">
        <f t="shared" ref="W14:W43" si="11">V14*($Q$8)</f>
        <v>0</v>
      </c>
      <c r="X14" s="23">
        <f t="shared" ref="X14:X43" si="12">T14*$Q$3</f>
        <v>0</v>
      </c>
      <c r="Y14" s="23">
        <f t="shared" ref="Y14:Y43" si="13">IF($Q$9="Kyllä",(V14-W14-X14)/S14,0)</f>
        <v>0</v>
      </c>
      <c r="Z14" s="27">
        <f t="shared" ref="Z14:Z43" si="14">(Q14+Y14)*S14</f>
        <v>53750</v>
      </c>
      <c r="AB14" s="5">
        <f>Z14-M14</f>
        <v>0</v>
      </c>
    </row>
    <row r="15" spans="2:28" x14ac:dyDescent="0.2">
      <c r="B15" s="25">
        <v>2</v>
      </c>
      <c r="C15" s="23">
        <f t="shared" ref="C15:C43" si="15">D15*E15</f>
        <v>53750</v>
      </c>
      <c r="D15" s="23">
        <f t="shared" ref="D15:D43" si="16">D14+L14</f>
        <v>2500</v>
      </c>
      <c r="E15" s="23">
        <f t="shared" ref="E15:E43" si="17">E14*(1+$D$5)</f>
        <v>21.5</v>
      </c>
      <c r="F15" s="26">
        <f t="shared" si="1"/>
        <v>23.112500000000001</v>
      </c>
      <c r="G15" s="23">
        <f t="shared" si="2"/>
        <v>57781.25</v>
      </c>
      <c r="H15" s="26">
        <f t="shared" ref="H15:H43" si="18">H14*(1+$D$4)</f>
        <v>0</v>
      </c>
      <c r="I15" s="23">
        <f t="shared" si="3"/>
        <v>0</v>
      </c>
      <c r="J15" s="23">
        <f t="shared" si="4"/>
        <v>0</v>
      </c>
      <c r="K15" s="23">
        <f t="shared" si="5"/>
        <v>0</v>
      </c>
      <c r="L15" s="23">
        <f t="shared" si="6"/>
        <v>0</v>
      </c>
      <c r="M15" s="27">
        <f t="shared" si="7"/>
        <v>57781.25</v>
      </c>
      <c r="O15" s="25">
        <v>2</v>
      </c>
      <c r="P15" s="23">
        <f t="shared" ref="P15:P43" si="19">Q15*R15</f>
        <v>53750</v>
      </c>
      <c r="Q15" s="23">
        <f t="shared" ref="Q15:Q43" si="20">Q14+Y14</f>
        <v>2500</v>
      </c>
      <c r="R15" s="23">
        <f>R14*(1+$Q$5)</f>
        <v>21.5</v>
      </c>
      <c r="S15" s="26">
        <f t="shared" si="8"/>
        <v>23.112500000000001</v>
      </c>
      <c r="T15" s="23">
        <f t="shared" si="9"/>
        <v>57781.25</v>
      </c>
      <c r="U15" s="26">
        <f>U14*(1+$Q$4)</f>
        <v>0</v>
      </c>
      <c r="V15" s="23">
        <f t="shared" si="10"/>
        <v>0</v>
      </c>
      <c r="W15" s="23">
        <f t="shared" si="11"/>
        <v>0</v>
      </c>
      <c r="X15" s="23">
        <f t="shared" si="12"/>
        <v>0</v>
      </c>
      <c r="Y15" s="23">
        <f t="shared" si="13"/>
        <v>0</v>
      </c>
      <c r="Z15" s="27">
        <f t="shared" si="14"/>
        <v>57781.25</v>
      </c>
      <c r="AB15" s="5">
        <f t="shared" ref="AB15:AB43" si="21">Z15-M15</f>
        <v>0</v>
      </c>
    </row>
    <row r="16" spans="2:28" x14ac:dyDescent="0.2">
      <c r="B16" s="25">
        <v>3</v>
      </c>
      <c r="C16" s="23">
        <f t="shared" si="15"/>
        <v>57781.25</v>
      </c>
      <c r="D16" s="23">
        <f t="shared" si="16"/>
        <v>2500</v>
      </c>
      <c r="E16" s="23">
        <f t="shared" si="17"/>
        <v>23.112500000000001</v>
      </c>
      <c r="F16" s="26">
        <f t="shared" si="1"/>
        <v>24.845937500000002</v>
      </c>
      <c r="G16" s="23">
        <f t="shared" si="2"/>
        <v>62114.843750000007</v>
      </c>
      <c r="H16" s="26">
        <f t="shared" si="18"/>
        <v>0</v>
      </c>
      <c r="I16" s="23">
        <f t="shared" si="3"/>
        <v>0</v>
      </c>
      <c r="J16" s="23">
        <f t="shared" si="4"/>
        <v>0</v>
      </c>
      <c r="K16" s="23">
        <f t="shared" si="5"/>
        <v>0</v>
      </c>
      <c r="L16" s="23">
        <f t="shared" si="6"/>
        <v>0</v>
      </c>
      <c r="M16" s="27">
        <f t="shared" si="7"/>
        <v>62114.843750000007</v>
      </c>
      <c r="O16" s="25">
        <v>3</v>
      </c>
      <c r="P16" s="23">
        <f t="shared" si="19"/>
        <v>57781.25</v>
      </c>
      <c r="Q16" s="23">
        <f t="shared" si="20"/>
        <v>2500</v>
      </c>
      <c r="R16" s="23">
        <f t="shared" ref="R16:R43" si="22">R15*(1+$Q$5)</f>
        <v>23.112500000000001</v>
      </c>
      <c r="S16" s="26">
        <f t="shared" si="8"/>
        <v>24.845937500000002</v>
      </c>
      <c r="T16" s="23">
        <f t="shared" si="9"/>
        <v>62114.843750000007</v>
      </c>
      <c r="U16" s="26">
        <f t="shared" ref="U16:U43" si="23">U15*(1+$Q$4)</f>
        <v>0</v>
      </c>
      <c r="V16" s="23">
        <f t="shared" si="10"/>
        <v>0</v>
      </c>
      <c r="W16" s="23">
        <f t="shared" si="11"/>
        <v>0</v>
      </c>
      <c r="X16" s="23">
        <f t="shared" si="12"/>
        <v>0</v>
      </c>
      <c r="Y16" s="23">
        <f t="shared" si="13"/>
        <v>0</v>
      </c>
      <c r="Z16" s="27">
        <f t="shared" si="14"/>
        <v>62114.843750000007</v>
      </c>
      <c r="AB16" s="5">
        <f t="shared" si="21"/>
        <v>0</v>
      </c>
    </row>
    <row r="17" spans="2:28" x14ac:dyDescent="0.2">
      <c r="B17" s="25">
        <v>4</v>
      </c>
      <c r="C17" s="23">
        <f t="shared" si="15"/>
        <v>62114.843749999993</v>
      </c>
      <c r="D17" s="23">
        <f t="shared" si="16"/>
        <v>2500</v>
      </c>
      <c r="E17" s="23">
        <f t="shared" si="17"/>
        <v>24.845937499999998</v>
      </c>
      <c r="F17" s="26">
        <f t="shared" si="1"/>
        <v>26.709382812499996</v>
      </c>
      <c r="G17" s="23">
        <f t="shared" si="2"/>
        <v>66773.457031249985</v>
      </c>
      <c r="H17" s="26">
        <f t="shared" si="18"/>
        <v>0</v>
      </c>
      <c r="I17" s="23">
        <f t="shared" si="3"/>
        <v>0</v>
      </c>
      <c r="J17" s="23">
        <f t="shared" si="4"/>
        <v>0</v>
      </c>
      <c r="K17" s="23">
        <f t="shared" si="5"/>
        <v>0</v>
      </c>
      <c r="L17" s="23">
        <f t="shared" si="6"/>
        <v>0</v>
      </c>
      <c r="M17" s="27">
        <f t="shared" si="7"/>
        <v>66773.457031249985</v>
      </c>
      <c r="O17" s="25">
        <v>4</v>
      </c>
      <c r="P17" s="23">
        <f t="shared" si="19"/>
        <v>62114.843749999993</v>
      </c>
      <c r="Q17" s="23">
        <f t="shared" si="20"/>
        <v>2500</v>
      </c>
      <c r="R17" s="23">
        <f t="shared" si="22"/>
        <v>24.845937499999998</v>
      </c>
      <c r="S17" s="26">
        <f t="shared" si="8"/>
        <v>26.709382812499996</v>
      </c>
      <c r="T17" s="23">
        <f t="shared" si="9"/>
        <v>66773.457031249985</v>
      </c>
      <c r="U17" s="26">
        <f t="shared" si="23"/>
        <v>0</v>
      </c>
      <c r="V17" s="23">
        <f t="shared" si="10"/>
        <v>0</v>
      </c>
      <c r="W17" s="23">
        <f t="shared" si="11"/>
        <v>0</v>
      </c>
      <c r="X17" s="23">
        <f t="shared" si="12"/>
        <v>0</v>
      </c>
      <c r="Y17" s="23">
        <f t="shared" si="13"/>
        <v>0</v>
      </c>
      <c r="Z17" s="27">
        <f t="shared" si="14"/>
        <v>66773.457031249985</v>
      </c>
      <c r="AB17" s="5">
        <f t="shared" si="21"/>
        <v>0</v>
      </c>
    </row>
    <row r="18" spans="2:28" s="6" customFormat="1" x14ac:dyDescent="0.2">
      <c r="B18" s="28">
        <v>5</v>
      </c>
      <c r="C18" s="29">
        <f t="shared" si="15"/>
        <v>66773.457031249985</v>
      </c>
      <c r="D18" s="29">
        <f t="shared" si="16"/>
        <v>2500</v>
      </c>
      <c r="E18" s="29">
        <f t="shared" si="17"/>
        <v>26.709382812499996</v>
      </c>
      <c r="F18" s="30">
        <f t="shared" si="1"/>
        <v>28.712586523437494</v>
      </c>
      <c r="G18" s="29">
        <f t="shared" si="2"/>
        <v>71781.466308593735</v>
      </c>
      <c r="H18" s="30">
        <f t="shared" si="18"/>
        <v>0</v>
      </c>
      <c r="I18" s="29">
        <f t="shared" si="3"/>
        <v>0</v>
      </c>
      <c r="J18" s="29">
        <f t="shared" si="4"/>
        <v>0</v>
      </c>
      <c r="K18" s="29">
        <f t="shared" si="5"/>
        <v>0</v>
      </c>
      <c r="L18" s="29">
        <f t="shared" si="6"/>
        <v>0</v>
      </c>
      <c r="M18" s="31">
        <f t="shared" si="7"/>
        <v>71781.466308593735</v>
      </c>
      <c r="O18" s="28">
        <v>5</v>
      </c>
      <c r="P18" s="29">
        <f t="shared" si="19"/>
        <v>66773.457031249985</v>
      </c>
      <c r="Q18" s="29">
        <f t="shared" si="20"/>
        <v>2500</v>
      </c>
      <c r="R18" s="29">
        <f t="shared" si="22"/>
        <v>26.709382812499996</v>
      </c>
      <c r="S18" s="30">
        <f t="shared" si="8"/>
        <v>28.712586523437494</v>
      </c>
      <c r="T18" s="29">
        <f t="shared" si="9"/>
        <v>71781.466308593735</v>
      </c>
      <c r="U18" s="30">
        <f t="shared" si="23"/>
        <v>0</v>
      </c>
      <c r="V18" s="29">
        <f t="shared" si="10"/>
        <v>0</v>
      </c>
      <c r="W18" s="29">
        <f t="shared" si="11"/>
        <v>0</v>
      </c>
      <c r="X18" s="29">
        <f t="shared" si="12"/>
        <v>0</v>
      </c>
      <c r="Y18" s="29">
        <f t="shared" si="13"/>
        <v>0</v>
      </c>
      <c r="Z18" s="31">
        <f t="shared" si="14"/>
        <v>71781.466308593735</v>
      </c>
      <c r="AB18" s="36">
        <f t="shared" si="21"/>
        <v>0</v>
      </c>
    </row>
    <row r="19" spans="2:28" x14ac:dyDescent="0.2">
      <c r="B19" s="25">
        <v>6</v>
      </c>
      <c r="C19" s="23">
        <f t="shared" si="15"/>
        <v>71781.466308593735</v>
      </c>
      <c r="D19" s="23">
        <f t="shared" si="16"/>
        <v>2500</v>
      </c>
      <c r="E19" s="23">
        <f t="shared" si="17"/>
        <v>28.712586523437494</v>
      </c>
      <c r="F19" s="26">
        <f t="shared" si="1"/>
        <v>30.866030512695307</v>
      </c>
      <c r="G19" s="23">
        <f t="shared" si="2"/>
        <v>77165.076281738264</v>
      </c>
      <c r="H19" s="26">
        <f t="shared" si="18"/>
        <v>0</v>
      </c>
      <c r="I19" s="23">
        <f t="shared" si="3"/>
        <v>0</v>
      </c>
      <c r="J19" s="23">
        <f t="shared" si="4"/>
        <v>0</v>
      </c>
      <c r="K19" s="23">
        <f t="shared" si="5"/>
        <v>0</v>
      </c>
      <c r="L19" s="23">
        <f t="shared" si="6"/>
        <v>0</v>
      </c>
      <c r="M19" s="27">
        <f t="shared" si="7"/>
        <v>77165.076281738264</v>
      </c>
      <c r="O19" s="25">
        <v>6</v>
      </c>
      <c r="P19" s="23">
        <f t="shared" si="19"/>
        <v>71781.466308593735</v>
      </c>
      <c r="Q19" s="23">
        <f t="shared" si="20"/>
        <v>2500</v>
      </c>
      <c r="R19" s="23">
        <f t="shared" si="22"/>
        <v>28.712586523437494</v>
      </c>
      <c r="S19" s="26">
        <f t="shared" si="8"/>
        <v>30.866030512695307</v>
      </c>
      <c r="T19" s="23">
        <f t="shared" si="9"/>
        <v>77165.076281738264</v>
      </c>
      <c r="U19" s="26">
        <f t="shared" si="23"/>
        <v>0</v>
      </c>
      <c r="V19" s="23">
        <f t="shared" si="10"/>
        <v>0</v>
      </c>
      <c r="W19" s="23">
        <f t="shared" si="11"/>
        <v>0</v>
      </c>
      <c r="X19" s="23">
        <f t="shared" si="12"/>
        <v>0</v>
      </c>
      <c r="Y19" s="23">
        <f t="shared" si="13"/>
        <v>0</v>
      </c>
      <c r="Z19" s="27">
        <f t="shared" si="14"/>
        <v>77165.076281738264</v>
      </c>
      <c r="AB19" s="5">
        <f t="shared" si="21"/>
        <v>0</v>
      </c>
    </row>
    <row r="20" spans="2:28" x14ac:dyDescent="0.2">
      <c r="B20" s="25">
        <v>7</v>
      </c>
      <c r="C20" s="23">
        <f t="shared" si="15"/>
        <v>77165.076281738264</v>
      </c>
      <c r="D20" s="23">
        <f t="shared" si="16"/>
        <v>2500</v>
      </c>
      <c r="E20" s="23">
        <f t="shared" si="17"/>
        <v>30.866030512695303</v>
      </c>
      <c r="F20" s="26">
        <f t="shared" si="1"/>
        <v>33.180982801147451</v>
      </c>
      <c r="G20" s="23">
        <f t="shared" si="2"/>
        <v>82952.457002868628</v>
      </c>
      <c r="H20" s="26">
        <f t="shared" si="18"/>
        <v>0</v>
      </c>
      <c r="I20" s="23">
        <f t="shared" si="3"/>
        <v>0</v>
      </c>
      <c r="J20" s="23">
        <f t="shared" si="4"/>
        <v>0</v>
      </c>
      <c r="K20" s="23">
        <f t="shared" si="5"/>
        <v>0</v>
      </c>
      <c r="L20" s="23">
        <f t="shared" si="6"/>
        <v>0</v>
      </c>
      <c r="M20" s="27">
        <f t="shared" si="7"/>
        <v>82952.457002868628</v>
      </c>
      <c r="O20" s="25">
        <v>7</v>
      </c>
      <c r="P20" s="23">
        <f t="shared" si="19"/>
        <v>77165.076281738264</v>
      </c>
      <c r="Q20" s="23">
        <f t="shared" si="20"/>
        <v>2500</v>
      </c>
      <c r="R20" s="23">
        <f t="shared" si="22"/>
        <v>30.866030512695303</v>
      </c>
      <c r="S20" s="26">
        <f t="shared" si="8"/>
        <v>33.180982801147451</v>
      </c>
      <c r="T20" s="23">
        <f t="shared" si="9"/>
        <v>82952.457002868628</v>
      </c>
      <c r="U20" s="26">
        <f t="shared" si="23"/>
        <v>0</v>
      </c>
      <c r="V20" s="23">
        <f t="shared" si="10"/>
        <v>0</v>
      </c>
      <c r="W20" s="23">
        <f t="shared" si="11"/>
        <v>0</v>
      </c>
      <c r="X20" s="23">
        <f t="shared" si="12"/>
        <v>0</v>
      </c>
      <c r="Y20" s="23">
        <f t="shared" si="13"/>
        <v>0</v>
      </c>
      <c r="Z20" s="27">
        <f t="shared" si="14"/>
        <v>82952.457002868628</v>
      </c>
      <c r="AB20" s="5">
        <f t="shared" si="21"/>
        <v>0</v>
      </c>
    </row>
    <row r="21" spans="2:28" x14ac:dyDescent="0.2">
      <c r="B21" s="25">
        <v>8</v>
      </c>
      <c r="C21" s="23">
        <f t="shared" si="15"/>
        <v>82952.457002868628</v>
      </c>
      <c r="D21" s="23">
        <f t="shared" si="16"/>
        <v>2500</v>
      </c>
      <c r="E21" s="23">
        <f t="shared" si="17"/>
        <v>33.180982801147451</v>
      </c>
      <c r="F21" s="26">
        <f t="shared" si="1"/>
        <v>35.669556511233509</v>
      </c>
      <c r="G21" s="23">
        <f t="shared" si="2"/>
        <v>89173.891278083771</v>
      </c>
      <c r="H21" s="26">
        <f t="shared" si="18"/>
        <v>0</v>
      </c>
      <c r="I21" s="23">
        <f t="shared" si="3"/>
        <v>0</v>
      </c>
      <c r="J21" s="23">
        <f t="shared" si="4"/>
        <v>0</v>
      </c>
      <c r="K21" s="23">
        <f t="shared" si="5"/>
        <v>0</v>
      </c>
      <c r="L21" s="23">
        <f t="shared" si="6"/>
        <v>0</v>
      </c>
      <c r="M21" s="27">
        <f t="shared" si="7"/>
        <v>89173.891278083771</v>
      </c>
      <c r="O21" s="25">
        <v>8</v>
      </c>
      <c r="P21" s="23">
        <f t="shared" si="19"/>
        <v>82952.457002868628</v>
      </c>
      <c r="Q21" s="23">
        <f t="shared" si="20"/>
        <v>2500</v>
      </c>
      <c r="R21" s="23">
        <f t="shared" si="22"/>
        <v>33.180982801147451</v>
      </c>
      <c r="S21" s="26">
        <f t="shared" si="8"/>
        <v>35.669556511233509</v>
      </c>
      <c r="T21" s="23">
        <f t="shared" si="9"/>
        <v>89173.891278083771</v>
      </c>
      <c r="U21" s="26">
        <f t="shared" si="23"/>
        <v>0</v>
      </c>
      <c r="V21" s="23">
        <f t="shared" si="10"/>
        <v>0</v>
      </c>
      <c r="W21" s="23">
        <f t="shared" si="11"/>
        <v>0</v>
      </c>
      <c r="X21" s="23">
        <f t="shared" si="12"/>
        <v>0</v>
      </c>
      <c r="Y21" s="23">
        <f t="shared" si="13"/>
        <v>0</v>
      </c>
      <c r="Z21" s="27">
        <f t="shared" si="14"/>
        <v>89173.891278083771</v>
      </c>
      <c r="AB21" s="5">
        <f t="shared" si="21"/>
        <v>0</v>
      </c>
    </row>
    <row r="22" spans="2:28" x14ac:dyDescent="0.2">
      <c r="B22" s="25">
        <v>9</v>
      </c>
      <c r="C22" s="23">
        <f t="shared" si="15"/>
        <v>89173.891278083771</v>
      </c>
      <c r="D22" s="23">
        <f t="shared" si="16"/>
        <v>2500</v>
      </c>
      <c r="E22" s="23">
        <f t="shared" si="17"/>
        <v>35.669556511233509</v>
      </c>
      <c r="F22" s="26">
        <f t="shared" si="1"/>
        <v>38.344773249576022</v>
      </c>
      <c r="G22" s="23">
        <f t="shared" si="2"/>
        <v>95861.933123940049</v>
      </c>
      <c r="H22" s="26">
        <f t="shared" si="18"/>
        <v>0</v>
      </c>
      <c r="I22" s="23">
        <f t="shared" si="3"/>
        <v>0</v>
      </c>
      <c r="J22" s="23">
        <f t="shared" si="4"/>
        <v>0</v>
      </c>
      <c r="K22" s="23">
        <f t="shared" si="5"/>
        <v>0</v>
      </c>
      <c r="L22" s="23">
        <f t="shared" si="6"/>
        <v>0</v>
      </c>
      <c r="M22" s="27">
        <f t="shared" si="7"/>
        <v>95861.933123940049</v>
      </c>
      <c r="O22" s="25">
        <v>9</v>
      </c>
      <c r="P22" s="23">
        <f t="shared" si="19"/>
        <v>89173.891278083771</v>
      </c>
      <c r="Q22" s="23">
        <f t="shared" si="20"/>
        <v>2500</v>
      </c>
      <c r="R22" s="23">
        <f t="shared" si="22"/>
        <v>35.669556511233509</v>
      </c>
      <c r="S22" s="26">
        <f t="shared" si="8"/>
        <v>38.344773249576022</v>
      </c>
      <c r="T22" s="23">
        <f t="shared" si="9"/>
        <v>95861.933123940049</v>
      </c>
      <c r="U22" s="26">
        <f t="shared" si="23"/>
        <v>0</v>
      </c>
      <c r="V22" s="23">
        <f t="shared" si="10"/>
        <v>0</v>
      </c>
      <c r="W22" s="23">
        <f t="shared" si="11"/>
        <v>0</v>
      </c>
      <c r="X22" s="23">
        <f t="shared" si="12"/>
        <v>0</v>
      </c>
      <c r="Y22" s="23">
        <f t="shared" si="13"/>
        <v>0</v>
      </c>
      <c r="Z22" s="27">
        <f t="shared" si="14"/>
        <v>95861.933123940049</v>
      </c>
      <c r="AB22" s="5">
        <f t="shared" si="21"/>
        <v>0</v>
      </c>
    </row>
    <row r="23" spans="2:28" s="6" customFormat="1" x14ac:dyDescent="0.2">
      <c r="B23" s="28">
        <v>10</v>
      </c>
      <c r="C23" s="29">
        <f t="shared" si="15"/>
        <v>95861.933123940049</v>
      </c>
      <c r="D23" s="29">
        <f t="shared" si="16"/>
        <v>2500</v>
      </c>
      <c r="E23" s="29">
        <f t="shared" si="17"/>
        <v>38.344773249576022</v>
      </c>
      <c r="F23" s="30">
        <f t="shared" si="1"/>
        <v>41.220631243294221</v>
      </c>
      <c r="G23" s="29">
        <f t="shared" si="2"/>
        <v>103051.57810823555</v>
      </c>
      <c r="H23" s="30">
        <f t="shared" si="18"/>
        <v>0</v>
      </c>
      <c r="I23" s="29">
        <f t="shared" si="3"/>
        <v>0</v>
      </c>
      <c r="J23" s="29">
        <f t="shared" si="4"/>
        <v>0</v>
      </c>
      <c r="K23" s="29">
        <f t="shared" si="5"/>
        <v>0</v>
      </c>
      <c r="L23" s="29">
        <f t="shared" si="6"/>
        <v>0</v>
      </c>
      <c r="M23" s="31">
        <f t="shared" si="7"/>
        <v>103051.57810823555</v>
      </c>
      <c r="O23" s="28">
        <v>10</v>
      </c>
      <c r="P23" s="29">
        <f t="shared" si="19"/>
        <v>95861.933123940049</v>
      </c>
      <c r="Q23" s="29">
        <f t="shared" si="20"/>
        <v>2500</v>
      </c>
      <c r="R23" s="29">
        <f t="shared" si="22"/>
        <v>38.344773249576022</v>
      </c>
      <c r="S23" s="30">
        <f t="shared" si="8"/>
        <v>41.220631243294221</v>
      </c>
      <c r="T23" s="29">
        <f t="shared" si="9"/>
        <v>103051.57810823555</v>
      </c>
      <c r="U23" s="30">
        <f t="shared" si="23"/>
        <v>0</v>
      </c>
      <c r="V23" s="29">
        <f t="shared" si="10"/>
        <v>0</v>
      </c>
      <c r="W23" s="29">
        <f t="shared" si="11"/>
        <v>0</v>
      </c>
      <c r="X23" s="29">
        <f t="shared" si="12"/>
        <v>0</v>
      </c>
      <c r="Y23" s="29">
        <f t="shared" si="13"/>
        <v>0</v>
      </c>
      <c r="Z23" s="31">
        <f t="shared" si="14"/>
        <v>103051.57810823555</v>
      </c>
      <c r="AB23" s="36">
        <f t="shared" si="21"/>
        <v>0</v>
      </c>
    </row>
    <row r="24" spans="2:28" x14ac:dyDescent="0.2">
      <c r="B24" s="25">
        <v>11</v>
      </c>
      <c r="C24" s="23">
        <f t="shared" si="15"/>
        <v>103051.57810823555</v>
      </c>
      <c r="D24" s="23">
        <f t="shared" si="16"/>
        <v>2500</v>
      </c>
      <c r="E24" s="23">
        <f t="shared" si="17"/>
        <v>41.220631243294221</v>
      </c>
      <c r="F24" s="26">
        <f t="shared" si="1"/>
        <v>44.312178586541286</v>
      </c>
      <c r="G24" s="23">
        <f t="shared" si="2"/>
        <v>110780.44646635321</v>
      </c>
      <c r="H24" s="26">
        <f t="shared" si="18"/>
        <v>0</v>
      </c>
      <c r="I24" s="23">
        <f t="shared" si="3"/>
        <v>0</v>
      </c>
      <c r="J24" s="23">
        <f t="shared" si="4"/>
        <v>0</v>
      </c>
      <c r="K24" s="23">
        <f t="shared" si="5"/>
        <v>0</v>
      </c>
      <c r="L24" s="23">
        <f t="shared" si="6"/>
        <v>0</v>
      </c>
      <c r="M24" s="27">
        <f t="shared" si="7"/>
        <v>110780.44646635321</v>
      </c>
      <c r="O24" s="25">
        <v>11</v>
      </c>
      <c r="P24" s="23">
        <f t="shared" si="19"/>
        <v>103051.57810823555</v>
      </c>
      <c r="Q24" s="23">
        <f t="shared" si="20"/>
        <v>2500</v>
      </c>
      <c r="R24" s="23">
        <f t="shared" si="22"/>
        <v>41.220631243294221</v>
      </c>
      <c r="S24" s="26">
        <f t="shared" si="8"/>
        <v>44.312178586541286</v>
      </c>
      <c r="T24" s="23">
        <f t="shared" si="9"/>
        <v>110780.44646635321</v>
      </c>
      <c r="U24" s="26">
        <f t="shared" si="23"/>
        <v>0</v>
      </c>
      <c r="V24" s="23">
        <f t="shared" si="10"/>
        <v>0</v>
      </c>
      <c r="W24" s="23">
        <f t="shared" si="11"/>
        <v>0</v>
      </c>
      <c r="X24" s="23">
        <f t="shared" si="12"/>
        <v>0</v>
      </c>
      <c r="Y24" s="23">
        <f t="shared" si="13"/>
        <v>0</v>
      </c>
      <c r="Z24" s="27">
        <f t="shared" si="14"/>
        <v>110780.44646635321</v>
      </c>
      <c r="AB24" s="5">
        <f t="shared" si="21"/>
        <v>0</v>
      </c>
    </row>
    <row r="25" spans="2:28" x14ac:dyDescent="0.2">
      <c r="B25" s="25">
        <v>12</v>
      </c>
      <c r="C25" s="23">
        <f t="shared" si="15"/>
        <v>110780.44646635321</v>
      </c>
      <c r="D25" s="23">
        <f t="shared" si="16"/>
        <v>2500</v>
      </c>
      <c r="E25" s="23">
        <f t="shared" si="17"/>
        <v>44.312178586541286</v>
      </c>
      <c r="F25" s="26">
        <f t="shared" si="1"/>
        <v>47.635591980531885</v>
      </c>
      <c r="G25" s="23">
        <f t="shared" si="2"/>
        <v>119088.97995132972</v>
      </c>
      <c r="H25" s="26">
        <f t="shared" si="18"/>
        <v>0</v>
      </c>
      <c r="I25" s="23">
        <f t="shared" si="3"/>
        <v>0</v>
      </c>
      <c r="J25" s="23">
        <f t="shared" si="4"/>
        <v>0</v>
      </c>
      <c r="K25" s="23">
        <f t="shared" si="5"/>
        <v>0</v>
      </c>
      <c r="L25" s="23">
        <f t="shared" si="6"/>
        <v>0</v>
      </c>
      <c r="M25" s="27">
        <f t="shared" si="7"/>
        <v>119088.97995132972</v>
      </c>
      <c r="O25" s="25">
        <v>12</v>
      </c>
      <c r="P25" s="23">
        <f t="shared" si="19"/>
        <v>110780.44646635321</v>
      </c>
      <c r="Q25" s="23">
        <f t="shared" si="20"/>
        <v>2500</v>
      </c>
      <c r="R25" s="23">
        <f t="shared" si="22"/>
        <v>44.312178586541286</v>
      </c>
      <c r="S25" s="26">
        <f t="shared" si="8"/>
        <v>47.635591980531885</v>
      </c>
      <c r="T25" s="23">
        <f t="shared" si="9"/>
        <v>119088.97995132972</v>
      </c>
      <c r="U25" s="26">
        <f t="shared" si="23"/>
        <v>0</v>
      </c>
      <c r="V25" s="23">
        <f t="shared" si="10"/>
        <v>0</v>
      </c>
      <c r="W25" s="23">
        <f t="shared" si="11"/>
        <v>0</v>
      </c>
      <c r="X25" s="23">
        <f t="shared" si="12"/>
        <v>0</v>
      </c>
      <c r="Y25" s="23">
        <f t="shared" si="13"/>
        <v>0</v>
      </c>
      <c r="Z25" s="27">
        <f t="shared" si="14"/>
        <v>119088.97995132972</v>
      </c>
      <c r="AB25" s="5">
        <f t="shared" si="21"/>
        <v>0</v>
      </c>
    </row>
    <row r="26" spans="2:28" x14ac:dyDescent="0.2">
      <c r="B26" s="25">
        <v>13</v>
      </c>
      <c r="C26" s="23">
        <f t="shared" si="15"/>
        <v>119088.97995132969</v>
      </c>
      <c r="D26" s="23">
        <f t="shared" si="16"/>
        <v>2500</v>
      </c>
      <c r="E26" s="23">
        <f t="shared" si="17"/>
        <v>47.635591980531878</v>
      </c>
      <c r="F26" s="26">
        <f t="shared" si="1"/>
        <v>51.208261379071772</v>
      </c>
      <c r="G26" s="23">
        <f t="shared" si="2"/>
        <v>128020.65344767943</v>
      </c>
      <c r="H26" s="26">
        <f t="shared" si="18"/>
        <v>0</v>
      </c>
      <c r="I26" s="23">
        <f t="shared" si="3"/>
        <v>0</v>
      </c>
      <c r="J26" s="23">
        <f t="shared" si="4"/>
        <v>0</v>
      </c>
      <c r="K26" s="23">
        <f t="shared" si="5"/>
        <v>0</v>
      </c>
      <c r="L26" s="23">
        <f t="shared" si="6"/>
        <v>0</v>
      </c>
      <c r="M26" s="27">
        <f t="shared" si="7"/>
        <v>128020.65344767943</v>
      </c>
      <c r="O26" s="25">
        <v>13</v>
      </c>
      <c r="P26" s="23">
        <f t="shared" si="19"/>
        <v>119088.97995132969</v>
      </c>
      <c r="Q26" s="23">
        <f t="shared" si="20"/>
        <v>2500</v>
      </c>
      <c r="R26" s="23">
        <f t="shared" si="22"/>
        <v>47.635591980531878</v>
      </c>
      <c r="S26" s="26">
        <f t="shared" si="8"/>
        <v>51.208261379071772</v>
      </c>
      <c r="T26" s="23">
        <f t="shared" si="9"/>
        <v>128020.65344767943</v>
      </c>
      <c r="U26" s="26">
        <f t="shared" si="23"/>
        <v>0</v>
      </c>
      <c r="V26" s="23">
        <f t="shared" si="10"/>
        <v>0</v>
      </c>
      <c r="W26" s="23">
        <f t="shared" si="11"/>
        <v>0</v>
      </c>
      <c r="X26" s="23">
        <f t="shared" si="12"/>
        <v>0</v>
      </c>
      <c r="Y26" s="23">
        <f t="shared" si="13"/>
        <v>0</v>
      </c>
      <c r="Z26" s="27">
        <f t="shared" si="14"/>
        <v>128020.65344767943</v>
      </c>
      <c r="AB26" s="5">
        <f t="shared" si="21"/>
        <v>0</v>
      </c>
    </row>
    <row r="27" spans="2:28" x14ac:dyDescent="0.2">
      <c r="B27" s="25">
        <v>14</v>
      </c>
      <c r="C27" s="23">
        <f t="shared" si="15"/>
        <v>128020.6534476794</v>
      </c>
      <c r="D27" s="23">
        <f t="shared" si="16"/>
        <v>2500</v>
      </c>
      <c r="E27" s="23">
        <f t="shared" si="17"/>
        <v>51.208261379071764</v>
      </c>
      <c r="F27" s="26">
        <f t="shared" si="1"/>
        <v>55.048880982502148</v>
      </c>
      <c r="G27" s="23">
        <f t="shared" si="2"/>
        <v>137622.20245625536</v>
      </c>
      <c r="H27" s="26">
        <f t="shared" si="18"/>
        <v>0</v>
      </c>
      <c r="I27" s="23">
        <f t="shared" si="3"/>
        <v>0</v>
      </c>
      <c r="J27" s="23">
        <f t="shared" si="4"/>
        <v>0</v>
      </c>
      <c r="K27" s="23">
        <f t="shared" si="5"/>
        <v>0</v>
      </c>
      <c r="L27" s="23">
        <f t="shared" si="6"/>
        <v>0</v>
      </c>
      <c r="M27" s="27">
        <f t="shared" si="7"/>
        <v>137622.20245625536</v>
      </c>
      <c r="O27" s="25">
        <v>14</v>
      </c>
      <c r="P27" s="23">
        <f t="shared" si="19"/>
        <v>128020.6534476794</v>
      </c>
      <c r="Q27" s="23">
        <f t="shared" si="20"/>
        <v>2500</v>
      </c>
      <c r="R27" s="23">
        <f t="shared" si="22"/>
        <v>51.208261379071764</v>
      </c>
      <c r="S27" s="26">
        <f t="shared" si="8"/>
        <v>55.048880982502148</v>
      </c>
      <c r="T27" s="23">
        <f t="shared" si="9"/>
        <v>137622.20245625536</v>
      </c>
      <c r="U27" s="26">
        <f t="shared" si="23"/>
        <v>0</v>
      </c>
      <c r="V27" s="23">
        <f t="shared" si="10"/>
        <v>0</v>
      </c>
      <c r="W27" s="23">
        <f t="shared" si="11"/>
        <v>0</v>
      </c>
      <c r="X27" s="23">
        <f t="shared" si="12"/>
        <v>0</v>
      </c>
      <c r="Y27" s="23">
        <f t="shared" si="13"/>
        <v>0</v>
      </c>
      <c r="Z27" s="27">
        <f t="shared" si="14"/>
        <v>137622.20245625536</v>
      </c>
      <c r="AB27" s="5">
        <f t="shared" si="21"/>
        <v>0</v>
      </c>
    </row>
    <row r="28" spans="2:28" s="6" customFormat="1" x14ac:dyDescent="0.2">
      <c r="B28" s="28">
        <v>15</v>
      </c>
      <c r="C28" s="29">
        <f t="shared" si="15"/>
        <v>137622.20245625536</v>
      </c>
      <c r="D28" s="29">
        <f t="shared" si="16"/>
        <v>2500</v>
      </c>
      <c r="E28" s="29">
        <f t="shared" si="17"/>
        <v>55.048880982502148</v>
      </c>
      <c r="F28" s="30">
        <f t="shared" si="1"/>
        <v>59.177547056189809</v>
      </c>
      <c r="G28" s="29">
        <f t="shared" si="2"/>
        <v>147943.86764047452</v>
      </c>
      <c r="H28" s="30">
        <f t="shared" si="18"/>
        <v>0</v>
      </c>
      <c r="I28" s="29">
        <f t="shared" si="3"/>
        <v>0</v>
      </c>
      <c r="J28" s="29">
        <f t="shared" si="4"/>
        <v>0</v>
      </c>
      <c r="K28" s="29">
        <f t="shared" si="5"/>
        <v>0</v>
      </c>
      <c r="L28" s="29">
        <f t="shared" si="6"/>
        <v>0</v>
      </c>
      <c r="M28" s="31">
        <f t="shared" si="7"/>
        <v>147943.86764047452</v>
      </c>
      <c r="O28" s="28">
        <v>15</v>
      </c>
      <c r="P28" s="29">
        <f t="shared" si="19"/>
        <v>137622.20245625536</v>
      </c>
      <c r="Q28" s="29">
        <f t="shared" si="20"/>
        <v>2500</v>
      </c>
      <c r="R28" s="29">
        <f t="shared" si="22"/>
        <v>55.048880982502148</v>
      </c>
      <c r="S28" s="30">
        <f t="shared" si="8"/>
        <v>59.177547056189809</v>
      </c>
      <c r="T28" s="29">
        <f t="shared" si="9"/>
        <v>147943.86764047452</v>
      </c>
      <c r="U28" s="30">
        <f t="shared" si="23"/>
        <v>0</v>
      </c>
      <c r="V28" s="29">
        <f t="shared" si="10"/>
        <v>0</v>
      </c>
      <c r="W28" s="29">
        <f t="shared" si="11"/>
        <v>0</v>
      </c>
      <c r="X28" s="29">
        <f t="shared" si="12"/>
        <v>0</v>
      </c>
      <c r="Y28" s="29">
        <f t="shared" si="13"/>
        <v>0</v>
      </c>
      <c r="Z28" s="31">
        <f t="shared" si="14"/>
        <v>147943.86764047452</v>
      </c>
      <c r="AB28" s="36">
        <f t="shared" si="21"/>
        <v>0</v>
      </c>
    </row>
    <row r="29" spans="2:28" x14ac:dyDescent="0.2">
      <c r="B29" s="25">
        <v>16</v>
      </c>
      <c r="C29" s="23">
        <f t="shared" si="15"/>
        <v>147943.86764047452</v>
      </c>
      <c r="D29" s="23">
        <f t="shared" si="16"/>
        <v>2500</v>
      </c>
      <c r="E29" s="23">
        <f t="shared" si="17"/>
        <v>59.177547056189809</v>
      </c>
      <c r="F29" s="26">
        <f t="shared" si="1"/>
        <v>63.615863085404044</v>
      </c>
      <c r="G29" s="23">
        <f t="shared" si="2"/>
        <v>159039.6577135101</v>
      </c>
      <c r="H29" s="26">
        <f t="shared" si="18"/>
        <v>0</v>
      </c>
      <c r="I29" s="23">
        <f t="shared" si="3"/>
        <v>0</v>
      </c>
      <c r="J29" s="23">
        <f t="shared" si="4"/>
        <v>0</v>
      </c>
      <c r="K29" s="23">
        <f t="shared" si="5"/>
        <v>0</v>
      </c>
      <c r="L29" s="23">
        <f t="shared" si="6"/>
        <v>0</v>
      </c>
      <c r="M29" s="27">
        <f t="shared" si="7"/>
        <v>159039.6577135101</v>
      </c>
      <c r="O29" s="25">
        <v>16</v>
      </c>
      <c r="P29" s="23">
        <f t="shared" si="19"/>
        <v>147943.86764047452</v>
      </c>
      <c r="Q29" s="23">
        <f t="shared" si="20"/>
        <v>2500</v>
      </c>
      <c r="R29" s="23">
        <f t="shared" si="22"/>
        <v>59.177547056189809</v>
      </c>
      <c r="S29" s="26">
        <f t="shared" si="8"/>
        <v>63.615863085404044</v>
      </c>
      <c r="T29" s="23">
        <f t="shared" si="9"/>
        <v>159039.6577135101</v>
      </c>
      <c r="U29" s="26">
        <f t="shared" si="23"/>
        <v>0</v>
      </c>
      <c r="V29" s="23">
        <f t="shared" si="10"/>
        <v>0</v>
      </c>
      <c r="W29" s="23">
        <f t="shared" si="11"/>
        <v>0</v>
      </c>
      <c r="X29" s="23">
        <f t="shared" si="12"/>
        <v>0</v>
      </c>
      <c r="Y29" s="23">
        <f t="shared" si="13"/>
        <v>0</v>
      </c>
      <c r="Z29" s="27">
        <f t="shared" si="14"/>
        <v>159039.6577135101</v>
      </c>
      <c r="AB29" s="5">
        <f t="shared" si="21"/>
        <v>0</v>
      </c>
    </row>
    <row r="30" spans="2:28" x14ac:dyDescent="0.2">
      <c r="B30" s="25">
        <v>17</v>
      </c>
      <c r="C30" s="23">
        <f t="shared" si="15"/>
        <v>159039.6577135101</v>
      </c>
      <c r="D30" s="23">
        <f t="shared" si="16"/>
        <v>2500</v>
      </c>
      <c r="E30" s="23">
        <f t="shared" si="17"/>
        <v>63.615863085404044</v>
      </c>
      <c r="F30" s="26">
        <f t="shared" si="1"/>
        <v>68.387052816809344</v>
      </c>
      <c r="G30" s="23">
        <f t="shared" si="2"/>
        <v>170967.63204202335</v>
      </c>
      <c r="H30" s="26">
        <f t="shared" si="18"/>
        <v>0</v>
      </c>
      <c r="I30" s="23">
        <f t="shared" si="3"/>
        <v>0</v>
      </c>
      <c r="J30" s="23">
        <f t="shared" si="4"/>
        <v>0</v>
      </c>
      <c r="K30" s="23">
        <f t="shared" si="5"/>
        <v>0</v>
      </c>
      <c r="L30" s="23">
        <f t="shared" si="6"/>
        <v>0</v>
      </c>
      <c r="M30" s="27">
        <f t="shared" si="7"/>
        <v>170967.63204202335</v>
      </c>
      <c r="O30" s="25">
        <v>17</v>
      </c>
      <c r="P30" s="23">
        <f t="shared" si="19"/>
        <v>159039.6577135101</v>
      </c>
      <c r="Q30" s="23">
        <f t="shared" si="20"/>
        <v>2500</v>
      </c>
      <c r="R30" s="23">
        <f t="shared" si="22"/>
        <v>63.615863085404044</v>
      </c>
      <c r="S30" s="26">
        <f t="shared" si="8"/>
        <v>68.387052816809344</v>
      </c>
      <c r="T30" s="23">
        <f t="shared" si="9"/>
        <v>170967.63204202335</v>
      </c>
      <c r="U30" s="26">
        <f t="shared" si="23"/>
        <v>0</v>
      </c>
      <c r="V30" s="23">
        <f t="shared" si="10"/>
        <v>0</v>
      </c>
      <c r="W30" s="23">
        <f t="shared" si="11"/>
        <v>0</v>
      </c>
      <c r="X30" s="23">
        <f t="shared" si="12"/>
        <v>0</v>
      </c>
      <c r="Y30" s="23">
        <f t="shared" si="13"/>
        <v>0</v>
      </c>
      <c r="Z30" s="27">
        <f t="shared" si="14"/>
        <v>170967.63204202335</v>
      </c>
      <c r="AB30" s="5">
        <f t="shared" si="21"/>
        <v>0</v>
      </c>
    </row>
    <row r="31" spans="2:28" x14ac:dyDescent="0.2">
      <c r="B31" s="25">
        <v>18</v>
      </c>
      <c r="C31" s="23">
        <f t="shared" si="15"/>
        <v>170967.63204202335</v>
      </c>
      <c r="D31" s="23">
        <f t="shared" si="16"/>
        <v>2500</v>
      </c>
      <c r="E31" s="23">
        <f t="shared" si="17"/>
        <v>68.387052816809344</v>
      </c>
      <c r="F31" s="26">
        <f t="shared" si="1"/>
        <v>73.516081778070046</v>
      </c>
      <c r="G31" s="23">
        <f t="shared" si="2"/>
        <v>183790.20444517513</v>
      </c>
      <c r="H31" s="26">
        <f t="shared" si="18"/>
        <v>0</v>
      </c>
      <c r="I31" s="23">
        <f t="shared" si="3"/>
        <v>0</v>
      </c>
      <c r="J31" s="23">
        <f t="shared" si="4"/>
        <v>0</v>
      </c>
      <c r="K31" s="23">
        <f t="shared" si="5"/>
        <v>0</v>
      </c>
      <c r="L31" s="23">
        <f t="shared" si="6"/>
        <v>0</v>
      </c>
      <c r="M31" s="27">
        <f t="shared" si="7"/>
        <v>183790.20444517513</v>
      </c>
      <c r="O31" s="25">
        <v>18</v>
      </c>
      <c r="P31" s="23">
        <f t="shared" si="19"/>
        <v>170967.63204202335</v>
      </c>
      <c r="Q31" s="23">
        <f t="shared" si="20"/>
        <v>2500</v>
      </c>
      <c r="R31" s="23">
        <f t="shared" si="22"/>
        <v>68.387052816809344</v>
      </c>
      <c r="S31" s="26">
        <f t="shared" si="8"/>
        <v>73.516081778070046</v>
      </c>
      <c r="T31" s="23">
        <f t="shared" si="9"/>
        <v>183790.20444517513</v>
      </c>
      <c r="U31" s="26">
        <f t="shared" si="23"/>
        <v>0</v>
      </c>
      <c r="V31" s="23">
        <f t="shared" si="10"/>
        <v>0</v>
      </c>
      <c r="W31" s="23">
        <f t="shared" si="11"/>
        <v>0</v>
      </c>
      <c r="X31" s="23">
        <f t="shared" si="12"/>
        <v>0</v>
      </c>
      <c r="Y31" s="23">
        <f t="shared" si="13"/>
        <v>0</v>
      </c>
      <c r="Z31" s="27">
        <f t="shared" si="14"/>
        <v>183790.20444517513</v>
      </c>
      <c r="AB31" s="5">
        <f t="shared" si="21"/>
        <v>0</v>
      </c>
    </row>
    <row r="32" spans="2:28" x14ac:dyDescent="0.2">
      <c r="B32" s="25">
        <v>19</v>
      </c>
      <c r="C32" s="23">
        <f t="shared" si="15"/>
        <v>183790.20444517513</v>
      </c>
      <c r="D32" s="23">
        <f t="shared" si="16"/>
        <v>2500</v>
      </c>
      <c r="E32" s="23">
        <f t="shared" si="17"/>
        <v>73.516081778070046</v>
      </c>
      <c r="F32" s="26">
        <f t="shared" si="1"/>
        <v>79.029787911425302</v>
      </c>
      <c r="G32" s="23">
        <f t="shared" si="2"/>
        <v>197574.46977856325</v>
      </c>
      <c r="H32" s="26">
        <f t="shared" si="18"/>
        <v>0</v>
      </c>
      <c r="I32" s="23">
        <f t="shared" si="3"/>
        <v>0</v>
      </c>
      <c r="J32" s="23">
        <f t="shared" si="4"/>
        <v>0</v>
      </c>
      <c r="K32" s="23">
        <f t="shared" si="5"/>
        <v>0</v>
      </c>
      <c r="L32" s="23">
        <f t="shared" si="6"/>
        <v>0</v>
      </c>
      <c r="M32" s="27">
        <f t="shared" si="7"/>
        <v>197574.46977856325</v>
      </c>
      <c r="O32" s="25">
        <v>19</v>
      </c>
      <c r="P32" s="23">
        <f t="shared" si="19"/>
        <v>183790.20444517513</v>
      </c>
      <c r="Q32" s="23">
        <f t="shared" si="20"/>
        <v>2500</v>
      </c>
      <c r="R32" s="23">
        <f t="shared" si="22"/>
        <v>73.516081778070046</v>
      </c>
      <c r="S32" s="26">
        <f t="shared" si="8"/>
        <v>79.029787911425302</v>
      </c>
      <c r="T32" s="23">
        <f t="shared" si="9"/>
        <v>197574.46977856325</v>
      </c>
      <c r="U32" s="26">
        <f t="shared" si="23"/>
        <v>0</v>
      </c>
      <c r="V32" s="23">
        <f t="shared" si="10"/>
        <v>0</v>
      </c>
      <c r="W32" s="23">
        <f t="shared" si="11"/>
        <v>0</v>
      </c>
      <c r="X32" s="23">
        <f t="shared" si="12"/>
        <v>0</v>
      </c>
      <c r="Y32" s="23">
        <f t="shared" si="13"/>
        <v>0</v>
      </c>
      <c r="Z32" s="27">
        <f t="shared" si="14"/>
        <v>197574.46977856325</v>
      </c>
      <c r="AB32" s="5">
        <f t="shared" si="21"/>
        <v>0</v>
      </c>
    </row>
    <row r="33" spans="2:28" s="6" customFormat="1" x14ac:dyDescent="0.2">
      <c r="B33" s="28">
        <v>20</v>
      </c>
      <c r="C33" s="29">
        <f t="shared" si="15"/>
        <v>197574.46977856325</v>
      </c>
      <c r="D33" s="29">
        <f t="shared" si="16"/>
        <v>2500</v>
      </c>
      <c r="E33" s="29">
        <f t="shared" si="17"/>
        <v>79.029787911425302</v>
      </c>
      <c r="F33" s="30">
        <f t="shared" si="1"/>
        <v>84.957022004782203</v>
      </c>
      <c r="G33" s="29">
        <f t="shared" si="2"/>
        <v>212392.5550119555</v>
      </c>
      <c r="H33" s="30">
        <f t="shared" si="18"/>
        <v>0</v>
      </c>
      <c r="I33" s="29">
        <f t="shared" si="3"/>
        <v>0</v>
      </c>
      <c r="J33" s="29">
        <f t="shared" si="4"/>
        <v>0</v>
      </c>
      <c r="K33" s="29">
        <f t="shared" si="5"/>
        <v>0</v>
      </c>
      <c r="L33" s="29">
        <f t="shared" si="6"/>
        <v>0</v>
      </c>
      <c r="M33" s="31">
        <f t="shared" si="7"/>
        <v>212392.5550119555</v>
      </c>
      <c r="O33" s="28">
        <v>20</v>
      </c>
      <c r="P33" s="29">
        <f t="shared" si="19"/>
        <v>197574.46977856325</v>
      </c>
      <c r="Q33" s="29">
        <f t="shared" si="20"/>
        <v>2500</v>
      </c>
      <c r="R33" s="29">
        <f t="shared" si="22"/>
        <v>79.029787911425302</v>
      </c>
      <c r="S33" s="30">
        <f t="shared" si="8"/>
        <v>84.957022004782203</v>
      </c>
      <c r="T33" s="29">
        <f t="shared" si="9"/>
        <v>212392.5550119555</v>
      </c>
      <c r="U33" s="30">
        <f t="shared" si="23"/>
        <v>0</v>
      </c>
      <c r="V33" s="29">
        <f t="shared" si="10"/>
        <v>0</v>
      </c>
      <c r="W33" s="29">
        <f t="shared" si="11"/>
        <v>0</v>
      </c>
      <c r="X33" s="29">
        <f t="shared" si="12"/>
        <v>0</v>
      </c>
      <c r="Y33" s="29">
        <f t="shared" si="13"/>
        <v>0</v>
      </c>
      <c r="Z33" s="31">
        <f t="shared" si="14"/>
        <v>212392.5550119555</v>
      </c>
      <c r="AB33" s="36">
        <f t="shared" si="21"/>
        <v>0</v>
      </c>
    </row>
    <row r="34" spans="2:28" x14ac:dyDescent="0.2">
      <c r="B34" s="25">
        <v>21</v>
      </c>
      <c r="C34" s="23">
        <f t="shared" si="15"/>
        <v>212392.5550119555</v>
      </c>
      <c r="D34" s="23">
        <f t="shared" si="16"/>
        <v>2500</v>
      </c>
      <c r="E34" s="23">
        <f t="shared" si="17"/>
        <v>84.957022004782203</v>
      </c>
      <c r="F34" s="26">
        <f t="shared" si="1"/>
        <v>91.328798655140872</v>
      </c>
      <c r="G34" s="23">
        <f t="shared" si="2"/>
        <v>228321.99663785219</v>
      </c>
      <c r="H34" s="26">
        <f t="shared" si="18"/>
        <v>0</v>
      </c>
      <c r="I34" s="23">
        <f t="shared" si="3"/>
        <v>0</v>
      </c>
      <c r="J34" s="23">
        <f t="shared" si="4"/>
        <v>0</v>
      </c>
      <c r="K34" s="23">
        <f t="shared" si="5"/>
        <v>0</v>
      </c>
      <c r="L34" s="23">
        <f t="shared" si="6"/>
        <v>0</v>
      </c>
      <c r="M34" s="27">
        <f t="shared" si="7"/>
        <v>228321.99663785219</v>
      </c>
      <c r="O34" s="25">
        <v>21</v>
      </c>
      <c r="P34" s="23">
        <f t="shared" si="19"/>
        <v>212392.5550119555</v>
      </c>
      <c r="Q34" s="23">
        <f t="shared" si="20"/>
        <v>2500</v>
      </c>
      <c r="R34" s="23">
        <f t="shared" si="22"/>
        <v>84.957022004782203</v>
      </c>
      <c r="S34" s="26">
        <f t="shared" si="8"/>
        <v>91.328798655140872</v>
      </c>
      <c r="T34" s="23">
        <f t="shared" si="9"/>
        <v>228321.99663785219</v>
      </c>
      <c r="U34" s="26">
        <f t="shared" si="23"/>
        <v>0</v>
      </c>
      <c r="V34" s="23">
        <f t="shared" si="10"/>
        <v>0</v>
      </c>
      <c r="W34" s="23">
        <f t="shared" si="11"/>
        <v>0</v>
      </c>
      <c r="X34" s="23">
        <f t="shared" si="12"/>
        <v>0</v>
      </c>
      <c r="Y34" s="23">
        <f t="shared" si="13"/>
        <v>0</v>
      </c>
      <c r="Z34" s="27">
        <f t="shared" si="14"/>
        <v>228321.99663785219</v>
      </c>
      <c r="AB34" s="5">
        <f t="shared" si="21"/>
        <v>0</v>
      </c>
    </row>
    <row r="35" spans="2:28" x14ac:dyDescent="0.2">
      <c r="B35" s="25">
        <v>22</v>
      </c>
      <c r="C35" s="23">
        <f t="shared" si="15"/>
        <v>228321.99663785213</v>
      </c>
      <c r="D35" s="23">
        <f t="shared" si="16"/>
        <v>2500</v>
      </c>
      <c r="E35" s="23">
        <f t="shared" si="17"/>
        <v>91.328798655140858</v>
      </c>
      <c r="F35" s="26">
        <f t="shared" si="1"/>
        <v>98.178458554276418</v>
      </c>
      <c r="G35" s="23">
        <f t="shared" si="2"/>
        <v>245446.14638569104</v>
      </c>
      <c r="H35" s="26">
        <f t="shared" si="18"/>
        <v>0</v>
      </c>
      <c r="I35" s="23">
        <f t="shared" si="3"/>
        <v>0</v>
      </c>
      <c r="J35" s="23">
        <f t="shared" si="4"/>
        <v>0</v>
      </c>
      <c r="K35" s="23">
        <f t="shared" si="5"/>
        <v>0</v>
      </c>
      <c r="L35" s="23">
        <f t="shared" si="6"/>
        <v>0</v>
      </c>
      <c r="M35" s="27">
        <f t="shared" si="7"/>
        <v>245446.14638569104</v>
      </c>
      <c r="O35" s="25">
        <v>22</v>
      </c>
      <c r="P35" s="23">
        <f t="shared" si="19"/>
        <v>228321.99663785213</v>
      </c>
      <c r="Q35" s="23">
        <f t="shared" si="20"/>
        <v>2500</v>
      </c>
      <c r="R35" s="23">
        <f t="shared" si="22"/>
        <v>91.328798655140858</v>
      </c>
      <c r="S35" s="26">
        <f t="shared" si="8"/>
        <v>98.178458554276418</v>
      </c>
      <c r="T35" s="23">
        <f t="shared" si="9"/>
        <v>245446.14638569104</v>
      </c>
      <c r="U35" s="26">
        <f t="shared" si="23"/>
        <v>0</v>
      </c>
      <c r="V35" s="23">
        <f t="shared" si="10"/>
        <v>0</v>
      </c>
      <c r="W35" s="23">
        <f t="shared" si="11"/>
        <v>0</v>
      </c>
      <c r="X35" s="23">
        <f t="shared" si="12"/>
        <v>0</v>
      </c>
      <c r="Y35" s="23">
        <f t="shared" si="13"/>
        <v>0</v>
      </c>
      <c r="Z35" s="27">
        <f t="shared" si="14"/>
        <v>245446.14638569104</v>
      </c>
      <c r="AB35" s="5">
        <f t="shared" si="21"/>
        <v>0</v>
      </c>
    </row>
    <row r="36" spans="2:28" x14ac:dyDescent="0.2">
      <c r="B36" s="25">
        <v>23</v>
      </c>
      <c r="C36" s="23">
        <f t="shared" si="15"/>
        <v>245446.14638569104</v>
      </c>
      <c r="D36" s="23">
        <f t="shared" si="16"/>
        <v>2500</v>
      </c>
      <c r="E36" s="23">
        <f t="shared" si="17"/>
        <v>98.178458554276418</v>
      </c>
      <c r="F36" s="26">
        <f t="shared" si="1"/>
        <v>105.54184294584715</v>
      </c>
      <c r="G36" s="23">
        <f t="shared" si="2"/>
        <v>263854.60736461787</v>
      </c>
      <c r="H36" s="26">
        <f t="shared" si="18"/>
        <v>0</v>
      </c>
      <c r="I36" s="23">
        <f t="shared" si="3"/>
        <v>0</v>
      </c>
      <c r="J36" s="23">
        <f t="shared" si="4"/>
        <v>0</v>
      </c>
      <c r="K36" s="23">
        <f t="shared" si="5"/>
        <v>0</v>
      </c>
      <c r="L36" s="23">
        <f t="shared" si="6"/>
        <v>0</v>
      </c>
      <c r="M36" s="27">
        <f t="shared" si="7"/>
        <v>263854.60736461787</v>
      </c>
      <c r="O36" s="25">
        <v>23</v>
      </c>
      <c r="P36" s="23">
        <f t="shared" si="19"/>
        <v>245446.14638569104</v>
      </c>
      <c r="Q36" s="23">
        <f t="shared" si="20"/>
        <v>2500</v>
      </c>
      <c r="R36" s="23">
        <f t="shared" si="22"/>
        <v>98.178458554276418</v>
      </c>
      <c r="S36" s="26">
        <f t="shared" si="8"/>
        <v>105.54184294584715</v>
      </c>
      <c r="T36" s="23">
        <f t="shared" si="9"/>
        <v>263854.60736461787</v>
      </c>
      <c r="U36" s="26">
        <f t="shared" si="23"/>
        <v>0</v>
      </c>
      <c r="V36" s="23">
        <f t="shared" si="10"/>
        <v>0</v>
      </c>
      <c r="W36" s="23">
        <f t="shared" si="11"/>
        <v>0</v>
      </c>
      <c r="X36" s="23">
        <f t="shared" si="12"/>
        <v>0</v>
      </c>
      <c r="Y36" s="23">
        <f t="shared" si="13"/>
        <v>0</v>
      </c>
      <c r="Z36" s="27">
        <f t="shared" si="14"/>
        <v>263854.60736461787</v>
      </c>
      <c r="AB36" s="5">
        <f t="shared" si="21"/>
        <v>0</v>
      </c>
    </row>
    <row r="37" spans="2:28" x14ac:dyDescent="0.2">
      <c r="B37" s="25">
        <v>24</v>
      </c>
      <c r="C37" s="23">
        <f t="shared" si="15"/>
        <v>263854.60736461787</v>
      </c>
      <c r="D37" s="23">
        <f t="shared" si="16"/>
        <v>2500</v>
      </c>
      <c r="E37" s="23">
        <f t="shared" si="17"/>
        <v>105.54184294584715</v>
      </c>
      <c r="F37" s="26">
        <f t="shared" si="1"/>
        <v>113.45748116678568</v>
      </c>
      <c r="G37" s="23">
        <f t="shared" si="2"/>
        <v>283643.70291696419</v>
      </c>
      <c r="H37" s="26">
        <f t="shared" si="18"/>
        <v>0</v>
      </c>
      <c r="I37" s="23">
        <f t="shared" si="3"/>
        <v>0</v>
      </c>
      <c r="J37" s="23">
        <f t="shared" si="4"/>
        <v>0</v>
      </c>
      <c r="K37" s="23">
        <f t="shared" si="5"/>
        <v>0</v>
      </c>
      <c r="L37" s="23">
        <f t="shared" si="6"/>
        <v>0</v>
      </c>
      <c r="M37" s="27">
        <f t="shared" si="7"/>
        <v>283643.70291696419</v>
      </c>
      <c r="O37" s="25">
        <v>24</v>
      </c>
      <c r="P37" s="23">
        <f t="shared" si="19"/>
        <v>263854.60736461787</v>
      </c>
      <c r="Q37" s="23">
        <f t="shared" si="20"/>
        <v>2500</v>
      </c>
      <c r="R37" s="23">
        <f t="shared" si="22"/>
        <v>105.54184294584715</v>
      </c>
      <c r="S37" s="26">
        <f t="shared" si="8"/>
        <v>113.45748116678568</v>
      </c>
      <c r="T37" s="23">
        <f t="shared" si="9"/>
        <v>283643.70291696419</v>
      </c>
      <c r="U37" s="26">
        <f t="shared" si="23"/>
        <v>0</v>
      </c>
      <c r="V37" s="23">
        <f t="shared" si="10"/>
        <v>0</v>
      </c>
      <c r="W37" s="23">
        <f t="shared" si="11"/>
        <v>0</v>
      </c>
      <c r="X37" s="23">
        <f t="shared" si="12"/>
        <v>0</v>
      </c>
      <c r="Y37" s="23">
        <f t="shared" si="13"/>
        <v>0</v>
      </c>
      <c r="Z37" s="27">
        <f t="shared" si="14"/>
        <v>283643.70291696419</v>
      </c>
      <c r="AB37" s="5">
        <f t="shared" si="21"/>
        <v>0</v>
      </c>
    </row>
    <row r="38" spans="2:28" s="6" customFormat="1" x14ac:dyDescent="0.2">
      <c r="B38" s="28">
        <v>25</v>
      </c>
      <c r="C38" s="29">
        <f t="shared" si="15"/>
        <v>283643.70291696419</v>
      </c>
      <c r="D38" s="29">
        <f t="shared" si="16"/>
        <v>2500</v>
      </c>
      <c r="E38" s="29">
        <f t="shared" si="17"/>
        <v>113.45748116678568</v>
      </c>
      <c r="F38" s="30">
        <f t="shared" si="1"/>
        <v>121.9667922542946</v>
      </c>
      <c r="G38" s="29">
        <f t="shared" si="2"/>
        <v>304916.98063573649</v>
      </c>
      <c r="H38" s="30">
        <f t="shared" si="18"/>
        <v>0</v>
      </c>
      <c r="I38" s="29">
        <f t="shared" si="3"/>
        <v>0</v>
      </c>
      <c r="J38" s="29">
        <f t="shared" si="4"/>
        <v>0</v>
      </c>
      <c r="K38" s="29">
        <f t="shared" si="5"/>
        <v>0</v>
      </c>
      <c r="L38" s="29">
        <f t="shared" si="6"/>
        <v>0</v>
      </c>
      <c r="M38" s="31">
        <f t="shared" si="7"/>
        <v>304916.98063573649</v>
      </c>
      <c r="O38" s="28">
        <v>25</v>
      </c>
      <c r="P38" s="29">
        <f t="shared" si="19"/>
        <v>283643.70291696419</v>
      </c>
      <c r="Q38" s="29">
        <f t="shared" si="20"/>
        <v>2500</v>
      </c>
      <c r="R38" s="29">
        <f t="shared" si="22"/>
        <v>113.45748116678568</v>
      </c>
      <c r="S38" s="30">
        <f t="shared" si="8"/>
        <v>121.9667922542946</v>
      </c>
      <c r="T38" s="29">
        <f t="shared" si="9"/>
        <v>304916.98063573649</v>
      </c>
      <c r="U38" s="30">
        <f t="shared" si="23"/>
        <v>0</v>
      </c>
      <c r="V38" s="29">
        <f t="shared" si="10"/>
        <v>0</v>
      </c>
      <c r="W38" s="29">
        <f t="shared" si="11"/>
        <v>0</v>
      </c>
      <c r="X38" s="29">
        <f t="shared" si="12"/>
        <v>0</v>
      </c>
      <c r="Y38" s="29">
        <f t="shared" si="13"/>
        <v>0</v>
      </c>
      <c r="Z38" s="31">
        <f t="shared" si="14"/>
        <v>304916.98063573649</v>
      </c>
      <c r="AB38" s="36">
        <f t="shared" si="21"/>
        <v>0</v>
      </c>
    </row>
    <row r="39" spans="2:28" x14ac:dyDescent="0.2">
      <c r="B39" s="25">
        <v>26</v>
      </c>
      <c r="C39" s="23">
        <f t="shared" si="15"/>
        <v>304916.98063573649</v>
      </c>
      <c r="D39" s="23">
        <f t="shared" si="16"/>
        <v>2500</v>
      </c>
      <c r="E39" s="23">
        <f t="shared" si="17"/>
        <v>121.9667922542946</v>
      </c>
      <c r="F39" s="26">
        <f t="shared" si="1"/>
        <v>131.1143016733667</v>
      </c>
      <c r="G39" s="23">
        <f t="shared" si="2"/>
        <v>327785.75418341672</v>
      </c>
      <c r="H39" s="26">
        <f t="shared" si="18"/>
        <v>0</v>
      </c>
      <c r="I39" s="23">
        <f t="shared" si="3"/>
        <v>0</v>
      </c>
      <c r="J39" s="23">
        <f t="shared" si="4"/>
        <v>0</v>
      </c>
      <c r="K39" s="23">
        <f t="shared" si="5"/>
        <v>0</v>
      </c>
      <c r="L39" s="23">
        <f t="shared" si="6"/>
        <v>0</v>
      </c>
      <c r="M39" s="27">
        <f t="shared" si="7"/>
        <v>327785.75418341672</v>
      </c>
      <c r="O39" s="25">
        <v>26</v>
      </c>
      <c r="P39" s="23">
        <f t="shared" si="19"/>
        <v>304916.98063573649</v>
      </c>
      <c r="Q39" s="23">
        <f t="shared" si="20"/>
        <v>2500</v>
      </c>
      <c r="R39" s="23">
        <f t="shared" si="22"/>
        <v>121.9667922542946</v>
      </c>
      <c r="S39" s="26">
        <f t="shared" si="8"/>
        <v>131.1143016733667</v>
      </c>
      <c r="T39" s="23">
        <f t="shared" si="9"/>
        <v>327785.75418341672</v>
      </c>
      <c r="U39" s="26">
        <f t="shared" si="23"/>
        <v>0</v>
      </c>
      <c r="V39" s="23">
        <f t="shared" si="10"/>
        <v>0</v>
      </c>
      <c r="W39" s="23">
        <f t="shared" si="11"/>
        <v>0</v>
      </c>
      <c r="X39" s="23">
        <f t="shared" si="12"/>
        <v>0</v>
      </c>
      <c r="Y39" s="23">
        <f t="shared" si="13"/>
        <v>0</v>
      </c>
      <c r="Z39" s="27">
        <f t="shared" si="14"/>
        <v>327785.75418341672</v>
      </c>
      <c r="AB39" s="5">
        <f t="shared" si="21"/>
        <v>0</v>
      </c>
    </row>
    <row r="40" spans="2:28" x14ac:dyDescent="0.2">
      <c r="B40" s="25">
        <v>27</v>
      </c>
      <c r="C40" s="23">
        <f t="shared" si="15"/>
        <v>327785.75418341672</v>
      </c>
      <c r="D40" s="23">
        <f t="shared" si="16"/>
        <v>2500</v>
      </c>
      <c r="E40" s="23">
        <f t="shared" si="17"/>
        <v>131.1143016733667</v>
      </c>
      <c r="F40" s="26">
        <f t="shared" si="1"/>
        <v>140.94787429886921</v>
      </c>
      <c r="G40" s="23">
        <f t="shared" si="2"/>
        <v>352369.68574717303</v>
      </c>
      <c r="H40" s="26">
        <f t="shared" si="18"/>
        <v>0</v>
      </c>
      <c r="I40" s="23">
        <f t="shared" si="3"/>
        <v>0</v>
      </c>
      <c r="J40" s="23">
        <f t="shared" si="4"/>
        <v>0</v>
      </c>
      <c r="K40" s="23">
        <f t="shared" si="5"/>
        <v>0</v>
      </c>
      <c r="L40" s="23">
        <f t="shared" si="6"/>
        <v>0</v>
      </c>
      <c r="M40" s="27">
        <f t="shared" si="7"/>
        <v>352369.68574717303</v>
      </c>
      <c r="O40" s="25">
        <v>27</v>
      </c>
      <c r="P40" s="23">
        <f t="shared" si="19"/>
        <v>327785.75418341672</v>
      </c>
      <c r="Q40" s="23">
        <f t="shared" si="20"/>
        <v>2500</v>
      </c>
      <c r="R40" s="23">
        <f t="shared" si="22"/>
        <v>131.1143016733667</v>
      </c>
      <c r="S40" s="26">
        <f t="shared" si="8"/>
        <v>140.94787429886921</v>
      </c>
      <c r="T40" s="23">
        <f t="shared" si="9"/>
        <v>352369.68574717303</v>
      </c>
      <c r="U40" s="26">
        <f t="shared" si="23"/>
        <v>0</v>
      </c>
      <c r="V40" s="23">
        <f t="shared" si="10"/>
        <v>0</v>
      </c>
      <c r="W40" s="23">
        <f t="shared" si="11"/>
        <v>0</v>
      </c>
      <c r="X40" s="23">
        <f t="shared" si="12"/>
        <v>0</v>
      </c>
      <c r="Y40" s="23">
        <f t="shared" si="13"/>
        <v>0</v>
      </c>
      <c r="Z40" s="27">
        <f t="shared" si="14"/>
        <v>352369.68574717303</v>
      </c>
      <c r="AB40" s="5">
        <f t="shared" si="21"/>
        <v>0</v>
      </c>
    </row>
    <row r="41" spans="2:28" x14ac:dyDescent="0.2">
      <c r="B41" s="25">
        <v>28</v>
      </c>
      <c r="C41" s="23">
        <f t="shared" si="15"/>
        <v>352369.68574717297</v>
      </c>
      <c r="D41" s="23">
        <f t="shared" si="16"/>
        <v>2500</v>
      </c>
      <c r="E41" s="23">
        <f t="shared" si="17"/>
        <v>140.94787429886918</v>
      </c>
      <c r="F41" s="26">
        <f t="shared" si="1"/>
        <v>151.51896487128437</v>
      </c>
      <c r="G41" s="23">
        <f t="shared" si="2"/>
        <v>378797.41217821091</v>
      </c>
      <c r="H41" s="26">
        <f t="shared" si="18"/>
        <v>0</v>
      </c>
      <c r="I41" s="23">
        <f t="shared" si="3"/>
        <v>0</v>
      </c>
      <c r="J41" s="23">
        <f t="shared" si="4"/>
        <v>0</v>
      </c>
      <c r="K41" s="23">
        <f t="shared" si="5"/>
        <v>0</v>
      </c>
      <c r="L41" s="23">
        <f t="shared" si="6"/>
        <v>0</v>
      </c>
      <c r="M41" s="27">
        <f t="shared" si="7"/>
        <v>378797.41217821091</v>
      </c>
      <c r="O41" s="25">
        <v>28</v>
      </c>
      <c r="P41" s="23">
        <f t="shared" si="19"/>
        <v>352369.68574717297</v>
      </c>
      <c r="Q41" s="23">
        <f t="shared" si="20"/>
        <v>2500</v>
      </c>
      <c r="R41" s="23">
        <f t="shared" si="22"/>
        <v>140.94787429886918</v>
      </c>
      <c r="S41" s="26">
        <f t="shared" si="8"/>
        <v>151.51896487128437</v>
      </c>
      <c r="T41" s="23">
        <f t="shared" si="9"/>
        <v>378797.41217821091</v>
      </c>
      <c r="U41" s="26">
        <f t="shared" si="23"/>
        <v>0</v>
      </c>
      <c r="V41" s="23">
        <f t="shared" si="10"/>
        <v>0</v>
      </c>
      <c r="W41" s="23">
        <f t="shared" si="11"/>
        <v>0</v>
      </c>
      <c r="X41" s="23">
        <f t="shared" si="12"/>
        <v>0</v>
      </c>
      <c r="Y41" s="23">
        <f t="shared" si="13"/>
        <v>0</v>
      </c>
      <c r="Z41" s="27">
        <f t="shared" si="14"/>
        <v>378797.41217821091</v>
      </c>
      <c r="AB41" s="5">
        <f t="shared" si="21"/>
        <v>0</v>
      </c>
    </row>
    <row r="42" spans="2:28" x14ac:dyDescent="0.2">
      <c r="B42" s="25">
        <v>29</v>
      </c>
      <c r="C42" s="23">
        <f t="shared" si="15"/>
        <v>378797.41217821091</v>
      </c>
      <c r="D42" s="23">
        <f t="shared" si="16"/>
        <v>2500</v>
      </c>
      <c r="E42" s="23">
        <f t="shared" si="17"/>
        <v>151.51896487128437</v>
      </c>
      <c r="F42" s="26">
        <f t="shared" si="1"/>
        <v>162.88288723663069</v>
      </c>
      <c r="G42" s="23">
        <f t="shared" si="2"/>
        <v>407207.21809157671</v>
      </c>
      <c r="H42" s="26">
        <f t="shared" si="18"/>
        <v>0</v>
      </c>
      <c r="I42" s="23">
        <f t="shared" si="3"/>
        <v>0</v>
      </c>
      <c r="J42" s="23">
        <f t="shared" si="4"/>
        <v>0</v>
      </c>
      <c r="K42" s="23">
        <f t="shared" si="5"/>
        <v>0</v>
      </c>
      <c r="L42" s="23">
        <f t="shared" si="6"/>
        <v>0</v>
      </c>
      <c r="M42" s="27">
        <f t="shared" si="7"/>
        <v>407207.21809157671</v>
      </c>
      <c r="O42" s="25">
        <v>29</v>
      </c>
      <c r="P42" s="23">
        <f t="shared" si="19"/>
        <v>378797.41217821091</v>
      </c>
      <c r="Q42" s="23">
        <f t="shared" si="20"/>
        <v>2500</v>
      </c>
      <c r="R42" s="23">
        <f t="shared" si="22"/>
        <v>151.51896487128437</v>
      </c>
      <c r="S42" s="26">
        <f t="shared" si="8"/>
        <v>162.88288723663069</v>
      </c>
      <c r="T42" s="23">
        <f t="shared" si="9"/>
        <v>407207.21809157671</v>
      </c>
      <c r="U42" s="26">
        <f t="shared" si="23"/>
        <v>0</v>
      </c>
      <c r="V42" s="23">
        <f t="shared" si="10"/>
        <v>0</v>
      </c>
      <c r="W42" s="23">
        <f t="shared" si="11"/>
        <v>0</v>
      </c>
      <c r="X42" s="23">
        <f t="shared" si="12"/>
        <v>0</v>
      </c>
      <c r="Y42" s="23">
        <f t="shared" si="13"/>
        <v>0</v>
      </c>
      <c r="Z42" s="27">
        <f t="shared" si="14"/>
        <v>407207.21809157671</v>
      </c>
      <c r="AB42" s="5">
        <f t="shared" si="21"/>
        <v>0</v>
      </c>
    </row>
    <row r="43" spans="2:28" s="6" customFormat="1" x14ac:dyDescent="0.2">
      <c r="B43" s="32">
        <v>30</v>
      </c>
      <c r="C43" s="33">
        <f t="shared" si="15"/>
        <v>407207.21809157671</v>
      </c>
      <c r="D43" s="33">
        <f t="shared" si="16"/>
        <v>2500</v>
      </c>
      <c r="E43" s="33">
        <f t="shared" si="17"/>
        <v>162.88288723663069</v>
      </c>
      <c r="F43" s="34">
        <f t="shared" si="1"/>
        <v>175.099103779378</v>
      </c>
      <c r="G43" s="33">
        <f t="shared" si="2"/>
        <v>437747.75944844499</v>
      </c>
      <c r="H43" s="34">
        <f t="shared" si="18"/>
        <v>0</v>
      </c>
      <c r="I43" s="33">
        <f t="shared" si="3"/>
        <v>0</v>
      </c>
      <c r="J43" s="33">
        <f t="shared" si="4"/>
        <v>0</v>
      </c>
      <c r="K43" s="33">
        <f t="shared" si="5"/>
        <v>0</v>
      </c>
      <c r="L43" s="33">
        <f t="shared" si="6"/>
        <v>0</v>
      </c>
      <c r="M43" s="35">
        <f t="shared" si="7"/>
        <v>437747.75944844499</v>
      </c>
      <c r="O43" s="32">
        <v>30</v>
      </c>
      <c r="P43" s="33">
        <f t="shared" si="19"/>
        <v>407207.21809157671</v>
      </c>
      <c r="Q43" s="33">
        <f t="shared" si="20"/>
        <v>2500</v>
      </c>
      <c r="R43" s="33">
        <f t="shared" si="22"/>
        <v>162.88288723663069</v>
      </c>
      <c r="S43" s="34">
        <f t="shared" si="8"/>
        <v>175.099103779378</v>
      </c>
      <c r="T43" s="33">
        <f t="shared" si="9"/>
        <v>437747.75944844499</v>
      </c>
      <c r="U43" s="34">
        <f t="shared" si="23"/>
        <v>0</v>
      </c>
      <c r="V43" s="33">
        <f t="shared" si="10"/>
        <v>0</v>
      </c>
      <c r="W43" s="33">
        <f t="shared" si="11"/>
        <v>0</v>
      </c>
      <c r="X43" s="33">
        <f t="shared" si="12"/>
        <v>0</v>
      </c>
      <c r="Y43" s="33">
        <f t="shared" si="13"/>
        <v>0</v>
      </c>
      <c r="Z43" s="35">
        <f t="shared" si="14"/>
        <v>437747.75944844499</v>
      </c>
      <c r="AB43" s="36">
        <f t="shared" si="21"/>
        <v>0</v>
      </c>
    </row>
    <row r="44" spans="2:28" x14ac:dyDescent="0.2">
      <c r="B44" s="1"/>
      <c r="C44" s="3"/>
      <c r="D44" s="1"/>
      <c r="E44" s="1"/>
      <c r="F44" s="1"/>
      <c r="G44" s="1"/>
      <c r="H44" s="1"/>
      <c r="I44" s="1"/>
      <c r="J44" s="2"/>
      <c r="K44" s="2"/>
      <c r="L44" s="1"/>
      <c r="M44" s="1"/>
    </row>
    <row r="45" spans="2:28" x14ac:dyDescent="0.2">
      <c r="B45" s="17" t="s">
        <v>27</v>
      </c>
      <c r="C45" s="18"/>
      <c r="D45" s="18"/>
      <c r="E45" s="18"/>
      <c r="F45" s="18"/>
      <c r="G45" s="19"/>
      <c r="H45" s="1"/>
      <c r="I45" s="1"/>
      <c r="J45" s="2"/>
      <c r="K45" s="2"/>
      <c r="L45" s="1"/>
      <c r="M45" s="1"/>
    </row>
    <row r="46" spans="2:28" x14ac:dyDescent="0.2">
      <c r="B46" s="9" t="s">
        <v>25</v>
      </c>
      <c r="G46" s="10"/>
      <c r="H46" s="1"/>
      <c r="I46" s="1"/>
      <c r="J46" s="2"/>
      <c r="K46" s="2"/>
      <c r="L46" s="1"/>
      <c r="M46" s="1"/>
    </row>
    <row r="47" spans="2:28" x14ac:dyDescent="0.2">
      <c r="B47" s="11" t="s">
        <v>19</v>
      </c>
      <c r="D47">
        <f>1*0.035*(0.035+1.08)^(D49-1)</f>
        <v>5.4096294021875012E-2</v>
      </c>
      <c r="G47" s="10"/>
      <c r="H47" s="1"/>
      <c r="I47" s="1"/>
      <c r="J47" s="2"/>
      <c r="K47" s="2"/>
      <c r="L47" s="1"/>
      <c r="M47" s="1"/>
    </row>
    <row r="48" spans="2:28" x14ac:dyDescent="0.2">
      <c r="B48" s="11" t="s">
        <v>24</v>
      </c>
      <c r="D48" s="12">
        <f>C14*D6*(D6+1+D4)^(D49-1)</f>
        <v>0</v>
      </c>
      <c r="E48">
        <f>(D6+1+D4)^(D49-1)</f>
        <v>1</v>
      </c>
      <c r="F48">
        <f>C14*D6</f>
        <v>0</v>
      </c>
      <c r="G48" s="13">
        <f>E48*F48</f>
        <v>0</v>
      </c>
      <c r="H48" s="1"/>
      <c r="I48" s="1"/>
      <c r="J48" s="2"/>
      <c r="K48" s="2"/>
      <c r="L48" s="1"/>
      <c r="M48" s="1"/>
    </row>
    <row r="49" spans="2:13" x14ac:dyDescent="0.2">
      <c r="B49" s="14" t="s">
        <v>1</v>
      </c>
      <c r="C49" s="15"/>
      <c r="D49" s="15">
        <v>5</v>
      </c>
      <c r="E49" s="15"/>
      <c r="F49" s="15"/>
      <c r="G49" s="16"/>
      <c r="H49" s="1"/>
      <c r="I49" s="1"/>
      <c r="J49" s="2"/>
      <c r="K49" s="2"/>
      <c r="L49" s="1"/>
      <c r="M49" s="1"/>
    </row>
    <row r="50" spans="2:13" x14ac:dyDescent="0.2">
      <c r="B50" s="1"/>
      <c r="C50" s="3"/>
      <c r="D50" s="1"/>
      <c r="E50" s="1"/>
      <c r="F50" s="1"/>
      <c r="G50" s="1"/>
      <c r="H50" s="1"/>
      <c r="I50" s="1"/>
      <c r="J50" s="2"/>
      <c r="K50" s="2"/>
      <c r="L50" s="1"/>
      <c r="M50" s="1"/>
    </row>
    <row r="51" spans="2:13" x14ac:dyDescent="0.2">
      <c r="B51" s="1"/>
      <c r="C51" s="3"/>
      <c r="D51" s="1"/>
      <c r="E51" s="1"/>
      <c r="F51" s="1"/>
      <c r="G51" s="1"/>
      <c r="H51" s="1"/>
      <c r="I51" s="1"/>
      <c r="J51" s="2"/>
      <c r="K51" s="2"/>
      <c r="L51" s="1"/>
      <c r="M51" s="1"/>
    </row>
    <row r="52" spans="2:13" x14ac:dyDescent="0.2">
      <c r="B52" s="1"/>
      <c r="C52" s="3"/>
      <c r="D52" s="1"/>
      <c r="E52" s="1"/>
      <c r="F52" s="1"/>
      <c r="G52" s="1"/>
      <c r="H52" s="1"/>
      <c r="I52" s="1"/>
      <c r="J52" s="2"/>
      <c r="K52" s="2"/>
      <c r="L52" s="1"/>
      <c r="M52" s="1"/>
    </row>
    <row r="53" spans="2:13" x14ac:dyDescent="0.2">
      <c r="B53" s="1"/>
      <c r="C53" s="3"/>
      <c r="D53" s="1"/>
      <c r="E53" s="1"/>
      <c r="F53" s="1"/>
      <c r="G53" s="1"/>
      <c r="H53" s="1"/>
      <c r="I53" s="1"/>
      <c r="J53" s="2"/>
      <c r="K53" s="2"/>
      <c r="L53" s="2"/>
      <c r="M53" s="2"/>
    </row>
    <row r="54" spans="2:13" x14ac:dyDescent="0.2">
      <c r="B54" s="1"/>
      <c r="C54" s="3"/>
      <c r="D54" s="1"/>
      <c r="E54" s="1"/>
      <c r="F54" s="1"/>
      <c r="G54" s="1"/>
      <c r="H54" s="1"/>
      <c r="I54" s="1"/>
      <c r="J54" s="2"/>
      <c r="K54" s="2"/>
      <c r="L54" s="2"/>
      <c r="M54" s="2"/>
    </row>
    <row r="55" spans="2:13" x14ac:dyDescent="0.2">
      <c r="B55" s="1"/>
      <c r="C55" s="3"/>
      <c r="D55" s="1"/>
      <c r="E55" s="1"/>
      <c r="F55" s="1"/>
      <c r="G55" s="1"/>
      <c r="H55" s="1"/>
      <c r="I55" s="1"/>
      <c r="J55" s="2"/>
      <c r="K55" s="2"/>
      <c r="L55" s="2"/>
      <c r="M55" s="2"/>
    </row>
    <row r="56" spans="2:13" x14ac:dyDescent="0.2">
      <c r="B56" s="1"/>
      <c r="C56" s="3"/>
      <c r="D56" s="1"/>
      <c r="E56" s="1"/>
      <c r="F56" s="1"/>
      <c r="G56" s="1"/>
      <c r="H56" s="1"/>
      <c r="I56" s="1"/>
      <c r="J56" s="2"/>
      <c r="K56" s="2"/>
      <c r="L56" s="2"/>
      <c r="M56" s="2"/>
    </row>
    <row r="57" spans="2:13" x14ac:dyDescent="0.2">
      <c r="B57" s="1"/>
      <c r="C57" s="3"/>
      <c r="D57" s="1"/>
      <c r="E57" s="1"/>
      <c r="F57" s="1"/>
      <c r="G57" s="1"/>
      <c r="H57" s="1"/>
      <c r="I57" s="1"/>
      <c r="J57" s="2"/>
      <c r="K57" s="2"/>
      <c r="L57" s="2"/>
      <c r="M5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hlö vs yritys - osinko</vt:lpstr>
      <vt:lpstr>hlö vs yritys - kasvu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2015-06-15T17:38:01Z</dcterms:created>
  <dcterms:modified xsi:type="dcterms:W3CDTF">2024-05-03T07:35:07Z</dcterms:modified>
</cp:coreProperties>
</file>